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10110" activeTab="0"/>
  </bookViews>
  <sheets>
    <sheet name="Лист1" sheetId="1" r:id="rId1"/>
  </sheets>
  <definedNames>
    <definedName name="avto">'Лист1'!$328:$441</definedName>
    <definedName name="express">'Лист1'!$442:$556</definedName>
    <definedName name="_xlnm.Print_Area" localSheetId="0">'Лист1'!$A$1:$FN$327</definedName>
  </definedNames>
  <calcPr fullCalcOnLoad="1"/>
</workbook>
</file>

<file path=xl/sharedStrings.xml><?xml version="1.0" encoding="utf-8"?>
<sst xmlns="http://schemas.openxmlformats.org/spreadsheetml/2006/main" count="674" uniqueCount="323">
  <si>
    <t>ОТДЕЛОМ УФМС РОССИИ ПО МОСКОВСКОЙ ОБЛАСТИ В ЧЕХОВСКОМ РАЙОНЕ</t>
  </si>
  <si>
    <t>ООО  СИБО</t>
  </si>
  <si>
    <t xml:space="preserve"> </t>
  </si>
  <si>
    <t/>
  </si>
  <si>
    <t xml:space="preserve">  </t>
  </si>
  <si>
    <t xml:space="preserve">            </t>
  </si>
  <si>
    <t xml:space="preserve">             </t>
  </si>
  <si>
    <t>государственная организация</t>
  </si>
  <si>
    <t>Туризм</t>
  </si>
  <si>
    <t>Рестораны</t>
  </si>
  <si>
    <t>Вооруженные силы</t>
  </si>
  <si>
    <t>Наука и культура</t>
  </si>
  <si>
    <t>Транспорт и связь</t>
  </si>
  <si>
    <t>Сельское хозяйство</t>
  </si>
  <si>
    <t>Торговля розничная</t>
  </si>
  <si>
    <t>Финансы, банковское дело</t>
  </si>
  <si>
    <t>Издательская деятельность</t>
  </si>
  <si>
    <t>Реклама, PR-Агенства, СМИ</t>
  </si>
  <si>
    <t>Салоны красоты и здоровья</t>
  </si>
  <si>
    <t>Образование (коммерческое)</t>
  </si>
  <si>
    <t>Образование (государственное)</t>
  </si>
  <si>
    <t>Здравоохранение (коммерческое)</t>
  </si>
  <si>
    <t>Информатика и телекоммуникации</t>
  </si>
  <si>
    <t>Легкая и пищевая промышленность</t>
  </si>
  <si>
    <t>Добывающая пром-ть (кроме Топливно Энергетический Комплекс)</t>
  </si>
  <si>
    <t>Химия, парфюмерия, фармацевтика</t>
  </si>
  <si>
    <t>Топливно Энергетический Комплекс</t>
  </si>
  <si>
    <t>Здравоохранение (государственное)</t>
  </si>
  <si>
    <t>Коммун. Хоз./Сфера услуг/Дор. сл.</t>
  </si>
  <si>
    <t>Машиностроение и металлообработка</t>
  </si>
  <si>
    <t>Федеральное и муницип. Управление</t>
  </si>
  <si>
    <t>Юридические и нотариальные услуги</t>
  </si>
  <si>
    <t>Правоохранительные органы, таможня</t>
  </si>
  <si>
    <t>Увесилительный, игорный и шоу-бизнес</t>
  </si>
  <si>
    <t>Строительство, про-во стройматериалов</t>
  </si>
  <si>
    <t>Частное детективное/охраное предприятие</t>
  </si>
  <si>
    <t>Сборочные производства (в т.ч. сборка мебели)</t>
  </si>
  <si>
    <t>ЗАЯВЛЕНИЕ-АНКЕТА</t>
  </si>
  <si>
    <t>ОАО АКБ «РОСБАНК»</t>
  </si>
  <si>
    <t>НА ПРЕДОСТАВЛЕНИЕ КРЕДИТА</t>
  </si>
  <si>
    <t>Генеральная лицензия ЦБ РФ №2272. 107078, Москва, ул.Маши Порываевой, д.11</t>
  </si>
  <si>
    <t>МЕСТО РАБОТЫ</t>
  </si>
  <si>
    <t>Название предприятия</t>
  </si>
  <si>
    <t>ИНН работодателя</t>
  </si>
  <si>
    <t xml:space="preserve">РЕГИСТРАЦИОННЫЙ НОМЕР </t>
  </si>
  <si>
    <t>Овердрафт</t>
  </si>
  <si>
    <t>На неотложные нужны</t>
  </si>
  <si>
    <t>Кредитная карта</t>
  </si>
  <si>
    <t>Сумма кредита</t>
  </si>
  <si>
    <t>руб.</t>
  </si>
  <si>
    <t>долл.</t>
  </si>
  <si>
    <t>евро</t>
  </si>
  <si>
    <t xml:space="preserve">мес. </t>
  </si>
  <si>
    <t>ОСНОВНЫЕ ДАННЫЕ</t>
  </si>
  <si>
    <t>Пол</t>
  </si>
  <si>
    <t>М</t>
  </si>
  <si>
    <t>Ж</t>
  </si>
  <si>
    <t>Фамилия, имя, отчество</t>
  </si>
  <si>
    <t>Если ранее имели другие Ф.И.О., укажите их:</t>
  </si>
  <si>
    <t>Год смены Ф.И.О.</t>
  </si>
  <si>
    <t>Гражданство</t>
  </si>
  <si>
    <t>Отношение к воинской службе:</t>
  </si>
  <si>
    <t xml:space="preserve">отсрочка         </t>
  </si>
  <si>
    <t>невоеннообязанный(ая)</t>
  </si>
  <si>
    <t>военнообязанный(ая)</t>
  </si>
  <si>
    <t>в запасе</t>
  </si>
  <si>
    <t>призывник</t>
  </si>
  <si>
    <t>ДАТА И МЕСТО РОЖДЕНИЯ</t>
  </si>
  <si>
    <t>ИНН (если имеется)</t>
  </si>
  <si>
    <t>ДОКУМЕНТ, УДОСТОВЕРЯЮЩИЙ ЛИЧНОСТЬ</t>
  </si>
  <si>
    <t>наименование документа</t>
  </si>
  <si>
    <t>серия</t>
  </si>
  <si>
    <t>номер</t>
  </si>
  <si>
    <t>выдан</t>
  </si>
  <si>
    <t>дата выдачи</t>
  </si>
  <si>
    <t>код подразделения</t>
  </si>
  <si>
    <t>тип дополнительного документа</t>
  </si>
  <si>
    <t>Для водительского удостоверения укажите:</t>
  </si>
  <si>
    <t>категория</t>
  </si>
  <si>
    <t>A</t>
  </si>
  <si>
    <t>B</t>
  </si>
  <si>
    <t>C</t>
  </si>
  <si>
    <t>D</t>
  </si>
  <si>
    <t>E</t>
  </si>
  <si>
    <t xml:space="preserve">стаж   с  </t>
  </si>
  <si>
    <t>года</t>
  </si>
  <si>
    <t>ОБРАЗОВАНИЕ</t>
  </si>
  <si>
    <t>среднее</t>
  </si>
  <si>
    <t>средне специальное</t>
  </si>
  <si>
    <t>высшее</t>
  </si>
  <si>
    <t>два и более высших</t>
  </si>
  <si>
    <t>ученая степень</t>
  </si>
  <si>
    <t>АДРЕС РЕГИСТРАЦИИ ПО МЕСТУ ЖИТЕЛЬСТВА (ПРОПИСКИ)</t>
  </si>
  <si>
    <t>дом</t>
  </si>
  <si>
    <t>корпус</t>
  </si>
  <si>
    <t>квартира</t>
  </si>
  <si>
    <t>Телефон:</t>
  </si>
  <si>
    <t>код</t>
  </si>
  <si>
    <t xml:space="preserve">АДРЕС ВРЕМЕННОЙ РЕГИСТРАЦИИ </t>
  </si>
  <si>
    <t>Заполняется, если адрес проживания не совпадает с адресом прописки</t>
  </si>
  <si>
    <t>совпадает с адресом постоянной регистрации</t>
  </si>
  <si>
    <t>совпадает с адресом временной регистрации</t>
  </si>
  <si>
    <t>Тип должности:</t>
  </si>
  <si>
    <t>руководитель (не ниже начальника отдела)</t>
  </si>
  <si>
    <t>иная</t>
  </si>
  <si>
    <t>Занимаемая должность</t>
  </si>
  <si>
    <t xml:space="preserve">Трудовой                      стаж: </t>
  </si>
  <si>
    <t>лет</t>
  </si>
  <si>
    <t>мес.</t>
  </si>
  <si>
    <t>на данном предприятии:</t>
  </si>
  <si>
    <t>Сфера деятельности на предприятии:</t>
  </si>
  <si>
    <t>АХО/Транспортная служба</t>
  </si>
  <si>
    <t xml:space="preserve"> участие в основной деятельности </t>
  </si>
  <si>
    <t xml:space="preserve">юридическая служба </t>
  </si>
  <si>
    <t>служба безопасности</t>
  </si>
  <si>
    <t>бухгалтерия, финансы</t>
  </si>
  <si>
    <t xml:space="preserve">телекоммуникации </t>
  </si>
  <si>
    <t>реклама, маркетинг</t>
  </si>
  <si>
    <t xml:space="preserve">IT-службы   </t>
  </si>
  <si>
    <t>Количество работников организации</t>
  </si>
  <si>
    <t>чел.</t>
  </si>
  <si>
    <t>Фактический адрес:</t>
  </si>
  <si>
    <t>офис</t>
  </si>
  <si>
    <t>Телефон:    рабочий</t>
  </si>
  <si>
    <t>отдела кадров</t>
  </si>
  <si>
    <t>Отраслевая принадлежность:</t>
  </si>
  <si>
    <t>руководителя</t>
  </si>
  <si>
    <t>Ф.И.О. руководителя</t>
  </si>
  <si>
    <t>СВЕДЕНИЯ О СЕМЕЙНОМ ПОЛОЖЕНИИ</t>
  </si>
  <si>
    <t>Семейное положение:</t>
  </si>
  <si>
    <t>женат/ замужем</t>
  </si>
  <si>
    <t>холост/не замужем</t>
  </si>
  <si>
    <t>гражданский брак</t>
  </si>
  <si>
    <t>разведен(а)</t>
  </si>
  <si>
    <t>вдовец/вдова</t>
  </si>
  <si>
    <t xml:space="preserve">Фамилия, Имя, отчество супруга/супруги </t>
  </si>
  <si>
    <t>Если ранее супруг/ супруга имели другие Ф.И.О., укажите их</t>
  </si>
  <si>
    <t>Дата рождения супруга/супруги</t>
  </si>
  <si>
    <t>ПОСТОЯННЫЕ ДОХОДЫ И РАСХОДЫ ЗАЕМЩИКА</t>
  </si>
  <si>
    <t>Количество лиц, находящихся на иждивении</t>
  </si>
  <si>
    <t>Ежемесячная сумма платежей по уже имеющимся кредитам в РОСБАНКЕ</t>
  </si>
  <si>
    <t>Ежемесячная сумма платежей по уже имеющимся кредитам в других банках</t>
  </si>
  <si>
    <t>Прочие ежемесячные платежи</t>
  </si>
  <si>
    <t>Есть ли действующие кредитные договоры в ОАО АКБ "РОСБАНК"?</t>
  </si>
  <si>
    <t>Да</t>
  </si>
  <si>
    <t>Нет</t>
  </si>
  <si>
    <t>Был ли ранее оформлен и погашен кредитный договор в ОАО АКБ "РОСБАНК"?</t>
  </si>
  <si>
    <t>Экспресс-кредит</t>
  </si>
  <si>
    <t>Ипотечный кредит</t>
  </si>
  <si>
    <t>иной</t>
  </si>
  <si>
    <t>Автокредит</t>
  </si>
  <si>
    <t>Просто  деньги</t>
  </si>
  <si>
    <t>Нецелевой экспресс-кредит</t>
  </si>
  <si>
    <t>Есть ли действующие кредиты в других Банках?</t>
  </si>
  <si>
    <t>Если "Да", то укажите название банка и вид кредита:</t>
  </si>
  <si>
    <t>Название банка</t>
  </si>
  <si>
    <t>РЕКВИЗИТЫ ДЛЯ СВЯЗИ</t>
  </si>
  <si>
    <t>Мобильный телефон</t>
  </si>
  <si>
    <t>e-mail</t>
  </si>
  <si>
    <t>Дополнительные контактные лица:</t>
  </si>
  <si>
    <t>Ф.И.О.</t>
  </si>
  <si>
    <t>Телефон по адресу регистрации:</t>
  </si>
  <si>
    <t>Телефон адреса фактического места жительства:</t>
  </si>
  <si>
    <t>СВЕДЕНИЯ О НЕДВИЖИМОСТИ</t>
  </si>
  <si>
    <t>Выберите все объекты недвижимости, которыми Вы владеете:</t>
  </si>
  <si>
    <t>коттедж</t>
  </si>
  <si>
    <t>загородный дом</t>
  </si>
  <si>
    <t>земельный участок</t>
  </si>
  <si>
    <t>гараж</t>
  </si>
  <si>
    <t xml:space="preserve"> ДРУГАЯ СОБСТВЕННОСТЬ</t>
  </si>
  <si>
    <t>Являетесь ли Вы собственниками автотранспортного средства:</t>
  </si>
  <si>
    <t>Автомобиль</t>
  </si>
  <si>
    <t>отечественный</t>
  </si>
  <si>
    <t>иномарка</t>
  </si>
  <si>
    <t>Марка</t>
  </si>
  <si>
    <t>Рег. номер в ГИБДД</t>
  </si>
  <si>
    <t>Год выпуска транспортного средства</t>
  </si>
  <si>
    <t xml:space="preserve">Заявляю, что Я полностью отдаю себе отчет в том, что: </t>
  </si>
  <si>
    <t>Я, нижеподписавшийся, согласен с тем, что:</t>
  </si>
  <si>
    <t>Я даю поручение Банку, в соответствии со ст. 5 Федерального закона от 30.12.2004 г. "О кредитных историях" № 218-ФЗ, в случае заключения со мной кредитного договора, передать в бюро кредитных историй, с которым у банка заключен договор об оказании информационных услуг, нижеуказанный код субъекта кредитной истории:</t>
  </si>
  <si>
    <t>(для указания кода могут быть использованы только буквы русского или латинского алфавита и цифры. Минимальное количество знаков кода - 4, максимальное - 15)</t>
  </si>
  <si>
    <t>Дополнительно мною были предоставлены следующие документы:</t>
  </si>
  <si>
    <t>Нотариальное согласие супруга/супруги</t>
  </si>
  <si>
    <t>Документ, подтверждающий место работы/ должность</t>
  </si>
  <si>
    <t>Документ, подтверждающий стаж работы</t>
  </si>
  <si>
    <t>Документ, подтверждающий доход</t>
  </si>
  <si>
    <t>Свидетельство о расторжении брака</t>
  </si>
  <si>
    <t>Откуда Вами была получена информация об услуге?</t>
  </si>
  <si>
    <t>Клиент (Ф.И.О.)</t>
  </si>
  <si>
    <t>Ключевое слово для операций по карте (Например, девичья фамилия матери)</t>
  </si>
  <si>
    <t>Пожалуйста, запомните ключевое слово!</t>
  </si>
  <si>
    <t xml:space="preserve"> Я даю свое согласие Банку на предоставление информации о своей кредитной истории в объеме, установленном ст. 4 Федерального закона от 30.12.2004 г. № 218 - ФЗ "О кредитных историях", в любое кредитное бюро, с которым у Банка заключен договор об оказании информационных услуг.</t>
  </si>
  <si>
    <t>Подпись</t>
  </si>
  <si>
    <t>дата</t>
  </si>
  <si>
    <t>ЭТОТ РАЗДЕЛ ЗАПОЛНЯЕТ ТОЛЬКО СОТРУДНИК БАНКА</t>
  </si>
  <si>
    <t>Служебные отметки:</t>
  </si>
  <si>
    <t>Ф.И.О. cотрудника, принявшего заявление - анкету</t>
  </si>
  <si>
    <t>Подразделение:</t>
  </si>
  <si>
    <t>Дата</t>
  </si>
  <si>
    <t>1. ОАО АКБ "РОСБАНК" (далее - Банк) предоставляет кредит на принципах возвратности, срочности, платности и обеспеченности, т.е. кредит должен быть возвращен.</t>
  </si>
  <si>
    <t>2. Если я  окажусь не в состоянии осуществлять платежи или выполнить любое из требований, оговоренных в кредитном договоре, который может быть заключен со мной Банком в будущем, Банк имеет право потребовать досрочного возврата кредита и уплаты начисленных процентов.</t>
  </si>
  <si>
    <t>3. Я обязан выполнять предусмотренные кредитным договором обязанности. Уклонение от их выполнения может повлечь гражданскую и уголовную (Статья 177 УК РФ) ответственность.</t>
  </si>
  <si>
    <t>Все сведения, содержащиеся в настоящем заявлении-анкете, а также все затребованные Банком документы предоставлены исключительно для получения кредита, однако Банк оставляет за собой право использовать их как доказательство при судебном разбирательстве</t>
  </si>
  <si>
    <t>Банк оставляет за собой право проверки любой сообщаемой мной о себе информации, а предоставленные мной документы (кроме правоустанавливающих) и копии, а также оригинал заявления-анкеты будет храниться в Банке, даже если кредит не будет предоставлен</t>
  </si>
  <si>
    <t>Предоставление мной о себе ложной и вводящей в заблуждение информации может повлечь за собой отказ в предоставлении кредита, требование Банка о досрочном возврате кредита (если он уже предоставлен), а также гражданскую и административную (статья 14.11 КоАП РФ) ответственность.</t>
  </si>
  <si>
    <t>Издержки и накладные расходы, связанные с предоставлением кредита, несу я</t>
  </si>
  <si>
    <t>Принятие Банком данного заявления-анкеты к рассмотрению, а также возможные мои расходы на оформление необходимых для получения кредита документов, за проведение экспертизы и т.п. не является обязательством Банка предоставить кредит или возместить понесенные мной издержки</t>
  </si>
  <si>
    <t>Банк может передать свои права кредитора по кредитному договору третьему лицу без уведомления меня об этом факте, а ведение ссудного счета может быть передано агенту или правопреемнику Банка с уведомлением меня  об изменении платежных реквизитов.</t>
  </si>
  <si>
    <t>Я подтверждаю, что сведения, содержащиеся в настоящем заявлении-анкете, являются верными и точными на нижеуказанную дату и обязуюсь незамедлительно уведомить Банк в случае изменения указанных сведений, а также о любых обстоятельствах, способных повлиять на выполнение мной или Банком обязательств по кредиту, который может быть предоставлен на основании данного заявления-анкеты</t>
  </si>
  <si>
    <t>Я даю разрешение Банку на получение из бюро кредитных историй  кредитного отчета, содержащего, в том числе, основную часть кредитной истории, определенную в ст. 4 Федерального закона от 30.12.2004 г. № 218 - ФЗ "О кредитных историях".</t>
  </si>
  <si>
    <t>ИНФОРМАЦИЯ О ТРАНСПОРТНОМ СРЕДСТВЕ</t>
  </si>
  <si>
    <t>Марка приобретаемого ТС</t>
  </si>
  <si>
    <t>Модель ТС</t>
  </si>
  <si>
    <t>Пробег ТС</t>
  </si>
  <si>
    <t>км.</t>
  </si>
  <si>
    <t>Год выпуска ТС</t>
  </si>
  <si>
    <t>Категория ТС:</t>
  </si>
  <si>
    <t>ЛИЦА, ДОПУЩЕННЫЕ К УПРАВЛЕНИЮ ТРАНСПОРТНЫМ СРЕДСТВОМ</t>
  </si>
  <si>
    <t>Неограниченный доступ к управлению транспортным средством</t>
  </si>
  <si>
    <t>Вы будете допущены к управлению ТС</t>
  </si>
  <si>
    <t>Ваш супруг/супруга будет допущен-(а) к управлению ТС</t>
  </si>
  <si>
    <t>1. Ф.И.О.</t>
  </si>
  <si>
    <t>степень родства</t>
  </si>
  <si>
    <t>дата рождения</t>
  </si>
  <si>
    <t>Водительское удостоверение (если имеется)</t>
  </si>
  <si>
    <t>2. Ф.И.О.</t>
  </si>
  <si>
    <t>3. Ф.И.О.</t>
  </si>
  <si>
    <t>4. Ф.И.О.</t>
  </si>
  <si>
    <t>Если среди лиц, допущенных к управлению ТС, Вы не указали ни одного из Ваших родственников, то ниже укажите любого из родственников, имеющего водительское удостоверение</t>
  </si>
  <si>
    <t>КРЕДИТ</t>
  </si>
  <si>
    <t>Сумма собственных средств</t>
  </si>
  <si>
    <t>Желаемый срок кредита</t>
  </si>
  <si>
    <t>День ежемесячного платежа:</t>
  </si>
  <si>
    <t>в день выдачи</t>
  </si>
  <si>
    <t>в другой день</t>
  </si>
  <si>
    <t>Наличие дополнительного места работы (Если Вы ответили Да, то заполните дополнительный лист анкеты)</t>
  </si>
  <si>
    <t>Документ, подтверждающий дополнительное место работы/ должность</t>
  </si>
  <si>
    <t>Документ, подтверждающий 2-ое дополнительное место работы/должность</t>
  </si>
  <si>
    <t>ДОПОЛНИТЕЛЬНОЕ МЕСТО РАБОТЫ (если имеется)</t>
  </si>
  <si>
    <t>2-ое ДОПОЛНИТЕЛЬНОЕ МЕСТО РАБОТЫ (если имеется)</t>
  </si>
  <si>
    <r>
      <t xml:space="preserve">АДРЕС ФАКТИЧЕСКОГО ПРОЖИВАНИЯ </t>
    </r>
    <r>
      <rPr>
        <sz val="9"/>
        <rFont val="Arial"/>
        <family val="2"/>
      </rPr>
      <t>(для направления                                                                                                                                                                                       корреспонденции)</t>
    </r>
  </si>
  <si>
    <t>Являетесь ли Вы собственником недвижимости на территории по месту предоставления кредита?</t>
  </si>
  <si>
    <t>Федеральное и муницип. управление</t>
  </si>
  <si>
    <t>дата регистрации</t>
  </si>
  <si>
    <t>Общественное питание, предприятия быстрого обслуживания</t>
  </si>
  <si>
    <t>Место рождения супруга/супруги</t>
  </si>
  <si>
    <t>Трудовой  стаж:               (на данном предприятии)</t>
  </si>
  <si>
    <t>Валюта:</t>
  </si>
  <si>
    <t>рубли</t>
  </si>
  <si>
    <t>доллары США</t>
  </si>
  <si>
    <t>Цель получения кредита*</t>
  </si>
  <si>
    <t>Есть ли личный счет в ОАО АКБ "РОСБАНК"?</t>
  </si>
  <si>
    <t xml:space="preserve">Дата оформления кредита* </t>
  </si>
  <si>
    <t>Если "Да", то укажите вид и период действия кредитов:</t>
  </si>
  <si>
    <t>стаж с</t>
  </si>
  <si>
    <t>Сумма ежемесячного платежа*</t>
  </si>
  <si>
    <t>Сумма кредита*</t>
  </si>
  <si>
    <t>Торговля оптовая, посредническая /риэлторская деят-ть</t>
  </si>
  <si>
    <t>Заявленный среднемесячный доход*</t>
  </si>
  <si>
    <t>Подтвержденный среднемесячный доход**</t>
  </si>
  <si>
    <t xml:space="preserve">участие в основной деятельности </t>
  </si>
  <si>
    <t>№ ДО</t>
  </si>
  <si>
    <t>Код КЭ</t>
  </si>
  <si>
    <t>Вид ссуды</t>
  </si>
  <si>
    <t>Номер заявки</t>
  </si>
  <si>
    <t>* Поле необязательно к заполнению для кредита "Большие деньги"</t>
  </si>
  <si>
    <t>* Поля заполняются для кредитов "Просто деньги", "Кредитная карта"</t>
  </si>
  <si>
    <t>общий*:</t>
  </si>
  <si>
    <t>Юридический адрес:</t>
  </si>
  <si>
    <t xml:space="preserve">На ремонт квартиры    </t>
  </si>
  <si>
    <t xml:space="preserve">На ремонт квартиры   </t>
  </si>
  <si>
    <t>Большие деньги</t>
  </si>
  <si>
    <t>* Заполняется только для кредитов "Просто деньги", "Большие деньги", "Нецелевой экспресс-кредит"</t>
  </si>
  <si>
    <t>** Заполняется в случае предоставления документа, подтверждающего доход. Поле необязательно к заполнению для кредита "Экспресс-кредит"</t>
  </si>
  <si>
    <t>ДОПОЛНИТЕЛЬНАЯ ИНФОРМАЦИЯ</t>
  </si>
  <si>
    <t>ДОПОЛНИТЕЛЬНО ПРЕДОСТАВЛЕНЫ СЛЕДУЮЩИЕЕ ДОКУМЕНТЫ:</t>
  </si>
  <si>
    <t>Я не отказываюсь от заключения договора страхования жизни и здоровья заемщиков</t>
  </si>
  <si>
    <t>Я не отказываюсь от подключения услуги "Комфорт Лайн"</t>
  </si>
  <si>
    <t xml:space="preserve">Дата погашения кредита* </t>
  </si>
  <si>
    <t>Документ, удостоверяющий личность: выдан:</t>
  </si>
  <si>
    <t>Место рождения:</t>
  </si>
  <si>
    <t>Дополнительный документ: выдан:</t>
  </si>
  <si>
    <t>Название предприятия:</t>
  </si>
  <si>
    <t>1. Водительское удостоверение: выдан:</t>
  </si>
  <si>
    <t>2. Водительское удостоверение: выдан:</t>
  </si>
  <si>
    <t>3. Водительское удостоверение: выдан:</t>
  </si>
  <si>
    <t>4. Водительское удостоверение: выдан:</t>
  </si>
  <si>
    <t>ДМР: Наименование предприятия:</t>
  </si>
  <si>
    <t>2-ое ДМР: Наименов. Предприятия:</t>
  </si>
  <si>
    <t>Есть ли Вы ответили "Да" - укажите сумму имеющихся кредитов:</t>
  </si>
  <si>
    <t>Стоимость транспортного средства</t>
  </si>
  <si>
    <t>** Не заполняется по кредитам "Просто деньги", "Большие деньги"</t>
  </si>
  <si>
    <t>ДОПОЛНИТЕЛЬНЫЙ ДОКУМЕНТ, УДОСТОВЕРЯЮЩИЙ ЛИЧНОСТЬ**</t>
  </si>
  <si>
    <t>ПРИОБРЕТАЕМЫЕ ТОВАРЫ/ УСЛУГИ</t>
  </si>
  <si>
    <t xml:space="preserve"> Курс валюты продавца*:</t>
  </si>
  <si>
    <t>1.Наименование товара (с указанием марки, модели)/ услуги</t>
  </si>
  <si>
    <t>1. Наименование товара:</t>
  </si>
  <si>
    <t>Вид:</t>
  </si>
  <si>
    <t>товар</t>
  </si>
  <si>
    <t>услуга</t>
  </si>
  <si>
    <t>Стоимость:</t>
  </si>
  <si>
    <t>2.Наименование товара (с указанием марки, модели)/ услуги</t>
  </si>
  <si>
    <t>2. Наименование товара:</t>
  </si>
  <si>
    <t>3.Наименование товара (с указанием марки, модели)/ услуги</t>
  </si>
  <si>
    <t>3. Наименование товара:</t>
  </si>
  <si>
    <t>4.Наименование товара (с указанием марки, модели)/ услуги</t>
  </si>
  <si>
    <t>4. Наименование товара:</t>
  </si>
  <si>
    <t>5.Наименование товара (с указанием марки, модели)/ услуги</t>
  </si>
  <si>
    <t>5. Наименование товара:</t>
  </si>
  <si>
    <t>* Поле заполняется, если товар/ услуга приобретается не в рублях РФ</t>
  </si>
  <si>
    <t>неполное высшее</t>
  </si>
  <si>
    <t>Автоэкспресс-кредит</t>
  </si>
  <si>
    <t>Величина лимита действующего овердрафта в РОСБАНКе</t>
  </si>
  <si>
    <t>Величина лимита овердрафта в других банках</t>
  </si>
  <si>
    <t>На неотложные нужды</t>
  </si>
  <si>
    <t>9742</t>
  </si>
  <si>
    <t>02.03.2012</t>
  </si>
  <si>
    <t>1657</t>
  </si>
  <si>
    <t>TI</t>
  </si>
  <si>
    <t>1657 - 27</t>
  </si>
  <si>
    <t xml:space="preserve">   </t>
  </si>
  <si>
    <t xml:space="preserve"> РОССИЯ                </t>
  </si>
  <si>
    <t>ГОР.ЛЕНИНСК-КУЗНЕЦКИЙ КЕМЕРОВСКОЙ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</si>
</sst>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PragmaticaCT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8"/>
      <name val="PragmaticaCTT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thick">
        <color indexed="9"/>
      </bottom>
    </border>
    <border>
      <left/>
      <right/>
      <top style="thick">
        <color indexed="9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2" fillId="0" borderId="0" xfId="52" applyFont="1" applyAlignment="1">
      <alignment horizontal="left" vertical="center"/>
      <protection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0" fillId="0" borderId="0" xfId="52" applyFont="1" applyBorder="1" applyAlignment="1">
      <alignment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2" fillId="0" borderId="13" xfId="52" applyFont="1" applyFill="1" applyBorder="1" applyAlignment="1">
      <alignment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13" fillId="0" borderId="0" xfId="52" applyFont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52" applyFont="1" applyAlignment="1">
      <alignment wrapText="1"/>
      <protection/>
    </xf>
    <xf numFmtId="0" fontId="15" fillId="0" borderId="0" xfId="52" applyFont="1" applyBorder="1" applyAlignment="1">
      <alignment vertical="center"/>
      <protection/>
    </xf>
    <xf numFmtId="0" fontId="16" fillId="31" borderId="0" xfId="0" applyFont="1" applyFill="1" applyBorder="1" applyAlignment="1">
      <alignment vertical="center" wrapText="1"/>
    </xf>
    <xf numFmtId="49" fontId="2" fillId="31" borderId="0" xfId="52" applyNumberFormat="1" applyFont="1" applyFill="1" applyBorder="1" applyAlignment="1">
      <alignment vertical="top" wrapText="1"/>
      <protection/>
    </xf>
    <xf numFmtId="49" fontId="2" fillId="31" borderId="0" xfId="52" applyNumberFormat="1" applyFont="1" applyFill="1" applyBorder="1" applyAlignment="1">
      <alignment vertical="center" wrapText="1"/>
      <protection/>
    </xf>
    <xf numFmtId="0" fontId="2" fillId="0" borderId="0" xfId="52" applyFont="1" applyBorder="1" applyAlignment="1">
      <alignment vertical="top" wrapText="1"/>
      <protection/>
    </xf>
    <xf numFmtId="0" fontId="2" fillId="0" borderId="14" xfId="52" applyFont="1" applyBorder="1" applyAlignment="1">
      <alignment vertical="top" wrapText="1"/>
      <protection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2" fillId="31" borderId="0" xfId="52" applyFont="1" applyFill="1" applyAlignment="1">
      <alignment wrapText="1"/>
      <protection/>
    </xf>
    <xf numFmtId="0" fontId="2" fillId="31" borderId="15" xfId="52" applyFont="1" applyFill="1" applyBorder="1" applyAlignment="1">
      <alignment wrapText="1"/>
      <protection/>
    </xf>
    <xf numFmtId="0" fontId="2" fillId="31" borderId="0" xfId="52" applyFont="1" applyFill="1" applyBorder="1" applyAlignment="1">
      <alignment wrapText="1"/>
      <protection/>
    </xf>
    <xf numFmtId="0" fontId="11" fillId="0" borderId="0" xfId="52" applyFont="1" applyAlignment="1">
      <alignment vertical="justify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2" fillId="31" borderId="0" xfId="52" applyFont="1" applyFill="1" applyBorder="1" applyAlignment="1">
      <alignment vertical="center"/>
      <protection/>
    </xf>
    <xf numFmtId="0" fontId="10" fillId="0" borderId="0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10" fillId="31" borderId="0" xfId="52" applyFont="1" applyFill="1" applyBorder="1" applyAlignment="1">
      <alignment vertical="center"/>
      <protection/>
    </xf>
    <xf numFmtId="0" fontId="2" fillId="0" borderId="10" xfId="52" applyFont="1" applyBorder="1" applyAlignment="1">
      <alignment vertical="center" wrapText="1"/>
      <protection/>
    </xf>
    <xf numFmtId="0" fontId="11" fillId="31" borderId="0" xfId="52" applyFont="1" applyFill="1" applyBorder="1" applyAlignment="1">
      <alignment vertical="center" wrapText="1"/>
      <protection/>
    </xf>
    <xf numFmtId="0" fontId="2" fillId="31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1" borderId="0" xfId="0" applyFont="1" applyFill="1" applyBorder="1" applyAlignment="1">
      <alignment/>
    </xf>
    <xf numFmtId="49" fontId="2" fillId="31" borderId="10" xfId="52" applyNumberFormat="1" applyFont="1" applyFill="1" applyBorder="1" applyAlignment="1">
      <alignment vertical="center" wrapText="1"/>
      <protection/>
    </xf>
    <xf numFmtId="0" fontId="18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52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15" fillId="0" borderId="0" xfId="52" applyFont="1" applyFill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2" fillId="0" borderId="0" xfId="52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52" applyFont="1" applyAlignment="1">
      <alignment vertical="top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5" xfId="52" applyFont="1" applyFill="1" applyBorder="1" applyAlignment="1">
      <alignment vertical="center"/>
      <protection/>
    </xf>
    <xf numFmtId="0" fontId="2" fillId="32" borderId="0" xfId="52" applyFont="1" applyFill="1" applyBorder="1">
      <alignment/>
      <protection/>
    </xf>
    <xf numFmtId="0" fontId="3" fillId="32" borderId="0" xfId="52" applyFont="1" applyFill="1" applyBorder="1">
      <alignment/>
      <protection/>
    </xf>
    <xf numFmtId="0" fontId="3" fillId="32" borderId="16" xfId="52" applyFont="1" applyFill="1" applyBorder="1">
      <alignment/>
      <protection/>
    </xf>
    <xf numFmtId="0" fontId="2" fillId="32" borderId="16" xfId="52" applyFont="1" applyFill="1" applyBorder="1">
      <alignment/>
      <protection/>
    </xf>
    <xf numFmtId="0" fontId="4" fillId="32" borderId="16" xfId="52" applyFont="1" applyFill="1" applyBorder="1">
      <alignment/>
      <protection/>
    </xf>
    <xf numFmtId="0" fontId="5" fillId="32" borderId="16" xfId="52" applyFont="1" applyFill="1" applyBorder="1">
      <alignment/>
      <protection/>
    </xf>
    <xf numFmtId="0" fontId="2" fillId="32" borderId="0" xfId="52" applyFont="1" applyFill="1">
      <alignment/>
      <protection/>
    </xf>
    <xf numFmtId="0" fontId="6" fillId="33" borderId="0" xfId="52" applyFont="1" applyFill="1" applyBorder="1">
      <alignment/>
      <protection/>
    </xf>
    <xf numFmtId="0" fontId="6" fillId="33" borderId="17" xfId="52" applyFont="1" applyFill="1" applyBorder="1">
      <alignment/>
      <protection/>
    </xf>
    <xf numFmtId="0" fontId="2" fillId="33" borderId="17" xfId="52" applyFont="1" applyFill="1" applyBorder="1">
      <alignment/>
      <protection/>
    </xf>
    <xf numFmtId="0" fontId="7" fillId="33" borderId="17" xfId="52" applyFont="1" applyFill="1" applyBorder="1">
      <alignment/>
      <protection/>
    </xf>
    <xf numFmtId="0" fontId="2" fillId="33" borderId="0" xfId="52" applyFont="1" applyFill="1">
      <alignment/>
      <protection/>
    </xf>
    <xf numFmtId="0" fontId="2" fillId="33" borderId="0" xfId="52" applyFont="1" applyFill="1" applyBorder="1">
      <alignment/>
      <protection/>
    </xf>
    <xf numFmtId="0" fontId="2" fillId="0" borderId="13" xfId="52" applyFont="1" applyBorder="1" applyAlignment="1">
      <alignment horizontal="left" vertical="center"/>
      <protection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31" borderId="13" xfId="52" applyFont="1" applyFill="1" applyBorder="1" applyAlignment="1">
      <alignment vertical="center"/>
      <protection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1" borderId="0" xfId="52" applyFont="1" applyFill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0" fillId="0" borderId="0" xfId="52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1" xfId="52" applyFont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  <protection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52" applyFont="1" applyFill="1" applyBorder="1" applyAlignment="1">
      <alignment horizontal="left" vertical="center"/>
      <protection/>
    </xf>
    <xf numFmtId="0" fontId="2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1" borderId="0" xfId="52" applyFont="1" applyFill="1" applyBorder="1" applyAlignment="1">
      <alignment horizontal="left" vertical="center"/>
      <protection/>
    </xf>
    <xf numFmtId="0" fontId="2" fillId="31" borderId="10" xfId="52" applyFont="1" applyFill="1" applyBorder="1" applyAlignment="1">
      <alignment horizontal="left" vertical="center"/>
      <protection/>
    </xf>
    <xf numFmtId="0" fontId="2" fillId="31" borderId="0" xfId="52" applyFont="1" applyFill="1" applyBorder="1" applyAlignment="1">
      <alignment horizontal="left" vertical="center" wrapText="1"/>
      <protection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8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22" xfId="52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23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31" borderId="0" xfId="52" applyFont="1" applyFill="1" applyBorder="1" applyAlignment="1">
      <alignment horizontal="left" vertical="center"/>
      <protection/>
    </xf>
    <xf numFmtId="0" fontId="10" fillId="31" borderId="10" xfId="52" applyFont="1" applyFill="1" applyBorder="1" applyAlignment="1">
      <alignment horizontal="left" vertical="center"/>
      <protection/>
    </xf>
    <xf numFmtId="0" fontId="18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52" applyFont="1" applyFill="1" applyBorder="1" applyAlignment="1">
      <alignment horizontal="left"/>
      <protection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1" borderId="0" xfId="52" applyFont="1" applyFill="1" applyAlignment="1">
      <alignment horizontal="left"/>
      <protection/>
    </xf>
    <xf numFmtId="0" fontId="2" fillId="31" borderId="0" xfId="52" applyFont="1" applyFill="1" applyAlignment="1">
      <alignment horizontal="left" wrapText="1"/>
      <protection/>
    </xf>
    <xf numFmtId="0" fontId="10" fillId="0" borderId="0" xfId="52" applyFont="1" applyBorder="1" applyAlignment="1">
      <alignment horizontal="left" wrapText="1"/>
      <protection/>
    </xf>
    <xf numFmtId="0" fontId="0" fillId="0" borderId="10" xfId="0" applyBorder="1" applyAlignment="1">
      <alignment horizontal="left" wrapText="1"/>
    </xf>
    <xf numFmtId="0" fontId="2" fillId="0" borderId="19" xfId="0" applyFont="1" applyBorder="1" applyAlignment="1">
      <alignment horizontal="left" vertical="center"/>
    </xf>
    <xf numFmtId="0" fontId="2" fillId="0" borderId="0" xfId="52" applyFont="1" applyBorder="1" applyAlignment="1">
      <alignment horizontal="left" wrapText="1"/>
      <protection/>
    </xf>
    <xf numFmtId="0" fontId="2" fillId="31" borderId="0" xfId="52" applyFont="1" applyFill="1" applyAlignment="1">
      <alignment horizontal="left" vertical="top" wrapText="1"/>
      <protection/>
    </xf>
    <xf numFmtId="0" fontId="16" fillId="31" borderId="0" xfId="0" applyFont="1" applyFill="1" applyBorder="1" applyAlignment="1">
      <alignment horizontal="left" vertical="center" wrapText="1"/>
    </xf>
    <xf numFmtId="0" fontId="16" fillId="31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52" applyFont="1" applyBorder="1" applyAlignment="1">
      <alignment horizontal="left" vertical="center"/>
      <protection/>
    </xf>
    <xf numFmtId="0" fontId="2" fillId="0" borderId="12" xfId="52" applyFont="1" applyBorder="1" applyAlignment="1">
      <alignment horizontal="left" vertical="center"/>
      <protection/>
    </xf>
    <xf numFmtId="0" fontId="2" fillId="31" borderId="0" xfId="0" applyFont="1" applyFill="1" applyBorder="1" applyAlignment="1">
      <alignment horizontal="left" vertical="top" wrapText="1"/>
    </xf>
    <xf numFmtId="0" fontId="10" fillId="0" borderId="0" xfId="52" applyFont="1" applyBorder="1" applyAlignment="1">
      <alignment horizontal="left"/>
      <protection/>
    </xf>
    <xf numFmtId="0" fontId="10" fillId="0" borderId="10" xfId="52" applyFont="1" applyBorder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15" xfId="52" applyFont="1" applyBorder="1" applyAlignment="1">
      <alignment horizontal="left"/>
      <protection/>
    </xf>
    <xf numFmtId="0" fontId="2" fillId="0" borderId="0" xfId="0" applyFont="1" applyBorder="1" applyAlignment="1">
      <alignment horizontal="left" vertical="center" indent="1"/>
    </xf>
    <xf numFmtId="0" fontId="2" fillId="0" borderId="0" xfId="52" applyFont="1" applyBorder="1" applyAlignment="1">
      <alignment horizontal="left" vertical="center" wrapText="1"/>
      <protection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52" applyFont="1" applyAlignment="1">
      <alignment horizontal="left" vertical="center" wrapText="1"/>
      <protection/>
    </xf>
    <xf numFmtId="0" fontId="11" fillId="0" borderId="18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52" applyFont="1" applyFill="1" applyBorder="1" applyAlignment="1">
      <alignment horizontal="right" vertical="center"/>
      <protection/>
    </xf>
    <xf numFmtId="0" fontId="2" fillId="31" borderId="18" xfId="0" applyFont="1" applyFill="1" applyBorder="1" applyAlignment="1">
      <alignment horizontal="center"/>
    </xf>
    <xf numFmtId="0" fontId="2" fillId="31" borderId="22" xfId="0" applyFont="1" applyFill="1" applyBorder="1" applyAlignment="1">
      <alignment horizontal="center"/>
    </xf>
    <xf numFmtId="0" fontId="2" fillId="31" borderId="23" xfId="0" applyFont="1" applyFill="1" applyBorder="1" applyAlignment="1">
      <alignment horizontal="center"/>
    </xf>
    <xf numFmtId="0" fontId="2" fillId="31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2" fillId="0" borderId="0" xfId="52" applyFont="1" applyAlignment="1">
      <alignment horizontal="left" vertical="center"/>
      <protection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52" applyFont="1" applyBorder="1" applyAlignment="1">
      <alignment horizontal="left" vertical="center"/>
      <protection/>
    </xf>
    <xf numFmtId="0" fontId="10" fillId="0" borderId="10" xfId="52" applyFont="1" applyBorder="1" applyAlignment="1">
      <alignment horizontal="left" vertical="center"/>
      <protection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8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22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23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24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left" vertical="center"/>
      <protection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49" fontId="2" fillId="0" borderId="22" xfId="52" applyNumberFormat="1" applyFont="1" applyBorder="1" applyAlignment="1">
      <alignment horizontal="center" vertical="center"/>
      <protection/>
    </xf>
    <xf numFmtId="49" fontId="2" fillId="0" borderId="13" xfId="52" applyNumberFormat="1" applyFont="1" applyBorder="1" applyAlignment="1">
      <alignment horizontal="center" vertical="center"/>
      <protection/>
    </xf>
    <xf numFmtId="49" fontId="2" fillId="0" borderId="0" xfId="52" applyNumberFormat="1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/>
      <protection/>
    </xf>
    <xf numFmtId="49" fontId="2" fillId="0" borderId="23" xfId="52" applyNumberFormat="1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/>
      <protection/>
    </xf>
    <xf numFmtId="49" fontId="2" fillId="0" borderId="24" xfId="52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52" applyFont="1" applyAlignment="1">
      <alignment horizontal="left" vertical="top" wrapText="1"/>
      <protection/>
    </xf>
    <xf numFmtId="49" fontId="2" fillId="31" borderId="0" xfId="52" applyNumberFormat="1" applyFont="1" applyFill="1" applyBorder="1" applyAlignment="1">
      <alignment horizontal="left" vertical="center" wrapText="1"/>
      <protection/>
    </xf>
    <xf numFmtId="49" fontId="2" fillId="31" borderId="10" xfId="52" applyNumberFormat="1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 indent="1"/>
    </xf>
    <xf numFmtId="49" fontId="2" fillId="31" borderId="0" xfId="52" applyNumberFormat="1" applyFont="1" applyFill="1" applyBorder="1" applyAlignment="1">
      <alignment horizontal="left" vertical="top" wrapText="1"/>
      <protection/>
    </xf>
    <xf numFmtId="0" fontId="11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" fillId="0" borderId="0" xfId="52" applyFont="1" applyFill="1" applyBorder="1" applyAlignment="1">
      <alignment horizontal="left"/>
      <protection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31" borderId="18" xfId="52" applyFont="1" applyFill="1" applyBorder="1" applyAlignment="1">
      <alignment horizontal="center" vertical="center"/>
      <protection/>
    </xf>
    <xf numFmtId="0" fontId="2" fillId="31" borderId="11" xfId="52" applyFont="1" applyFill="1" applyBorder="1" applyAlignment="1">
      <alignment horizontal="center" vertical="center"/>
      <protection/>
    </xf>
    <xf numFmtId="0" fontId="2" fillId="31" borderId="22" xfId="52" applyFont="1" applyFill="1" applyBorder="1" applyAlignment="1">
      <alignment horizontal="center" vertical="center"/>
      <protection/>
    </xf>
    <xf numFmtId="0" fontId="2" fillId="31" borderId="13" xfId="52" applyFont="1" applyFill="1" applyBorder="1" applyAlignment="1">
      <alignment horizontal="center" vertical="center"/>
      <protection/>
    </xf>
    <xf numFmtId="0" fontId="2" fillId="31" borderId="0" xfId="52" applyFont="1" applyFill="1" applyBorder="1" applyAlignment="1">
      <alignment horizontal="center" vertical="center"/>
      <protection/>
    </xf>
    <xf numFmtId="0" fontId="2" fillId="31" borderId="15" xfId="52" applyFont="1" applyFill="1" applyBorder="1" applyAlignment="1">
      <alignment horizontal="center" vertical="center"/>
      <protection/>
    </xf>
    <xf numFmtId="0" fontId="2" fillId="31" borderId="23" xfId="52" applyFont="1" applyFill="1" applyBorder="1" applyAlignment="1">
      <alignment horizontal="center" vertical="center"/>
      <protection/>
    </xf>
    <xf numFmtId="0" fontId="2" fillId="31" borderId="12" xfId="52" applyFont="1" applyFill="1" applyBorder="1" applyAlignment="1">
      <alignment horizontal="center" vertical="center"/>
      <protection/>
    </xf>
    <xf numFmtId="0" fontId="2" fillId="31" borderId="24" xfId="52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31" borderId="0" xfId="52" applyFont="1" applyFill="1" applyBorder="1" applyAlignment="1">
      <alignment horizontal="right" vertical="center"/>
      <protection/>
    </xf>
    <xf numFmtId="0" fontId="2" fillId="31" borderId="15" xfId="52" applyFont="1" applyFill="1" applyBorder="1" applyAlignment="1">
      <alignment horizontal="right" vertical="center"/>
      <protection/>
    </xf>
    <xf numFmtId="0" fontId="2" fillId="0" borderId="14" xfId="52" applyFont="1" applyBorder="1" applyAlignment="1">
      <alignment horizontal="left" vertical="top" wrapText="1"/>
      <protection/>
    </xf>
    <xf numFmtId="0" fontId="2" fillId="0" borderId="0" xfId="52" applyFont="1" applyBorder="1" applyAlignment="1">
      <alignment horizontal="left" vertical="top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2" fillId="0" borderId="10" xfId="52" applyFont="1" applyBorder="1" applyAlignment="1">
      <alignment horizontal="left" vertical="center"/>
      <protection/>
    </xf>
    <xf numFmtId="0" fontId="2" fillId="0" borderId="0" xfId="52" applyFont="1" applyAlignment="1">
      <alignment horizontal="center" vertical="center"/>
      <protection/>
    </xf>
    <xf numFmtId="0" fontId="2" fillId="31" borderId="13" xfId="52" applyFont="1" applyFill="1" applyBorder="1" applyAlignment="1">
      <alignment horizontal="right" vertical="center"/>
      <protection/>
    </xf>
    <xf numFmtId="0" fontId="11" fillId="31" borderId="0" xfId="52" applyFont="1" applyFill="1" applyBorder="1" applyAlignment="1">
      <alignment horizontal="left" vertical="center" wrapText="1"/>
      <protection/>
    </xf>
    <xf numFmtId="14" fontId="2" fillId="0" borderId="18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5" fillId="0" borderId="18" xfId="52" applyFont="1" applyBorder="1" applyAlignment="1">
      <alignment horizontal="center" vertical="center"/>
      <protection/>
    </xf>
    <xf numFmtId="0" fontId="15" fillId="0" borderId="11" xfId="52" applyFont="1" applyBorder="1" applyAlignment="1">
      <alignment horizontal="center" vertical="center"/>
      <protection/>
    </xf>
    <xf numFmtId="0" fontId="15" fillId="0" borderId="22" xfId="52" applyFont="1" applyBorder="1" applyAlignment="1">
      <alignment horizontal="center" vertical="center"/>
      <protection/>
    </xf>
    <xf numFmtId="0" fontId="15" fillId="0" borderId="13" xfId="52" applyFont="1" applyBorder="1" applyAlignment="1">
      <alignment horizontal="center" vertical="center"/>
      <protection/>
    </xf>
    <xf numFmtId="0" fontId="15" fillId="0" borderId="0" xfId="52" applyFont="1" applyBorder="1" applyAlignment="1">
      <alignment horizontal="center" vertical="center"/>
      <protection/>
    </xf>
    <xf numFmtId="0" fontId="15" fillId="0" borderId="15" xfId="52" applyFont="1" applyBorder="1" applyAlignment="1">
      <alignment horizontal="center" vertical="center"/>
      <protection/>
    </xf>
    <xf numFmtId="0" fontId="15" fillId="0" borderId="23" xfId="52" applyFont="1" applyBorder="1" applyAlignment="1">
      <alignment horizontal="center" vertical="center"/>
      <protection/>
    </xf>
    <xf numFmtId="0" fontId="15" fillId="0" borderId="12" xfId="52" applyFont="1" applyBorder="1" applyAlignment="1">
      <alignment horizontal="center" vertical="center"/>
      <protection/>
    </xf>
    <xf numFmtId="0" fontId="15" fillId="0" borderId="24" xfId="52" applyFont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0" xfId="52" applyFont="1" applyAlignment="1">
      <alignment horizontal="right" vertical="center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13" xfId="52" applyFont="1" applyBorder="1" applyAlignment="1">
      <alignment horizontal="left" vertical="center"/>
      <protection/>
    </xf>
    <xf numFmtId="0" fontId="11" fillId="0" borderId="0" xfId="52" applyFont="1" applyAlignment="1">
      <alignment horizontal="justify" vertical="justify" wrapText="1"/>
      <protection/>
    </xf>
    <xf numFmtId="0" fontId="10" fillId="0" borderId="0" xfId="52" applyFont="1" applyBorder="1" applyAlignment="1">
      <alignment horizontal="left" vertical="center" wrapText="1"/>
      <protection/>
    </xf>
    <xf numFmtId="0" fontId="10" fillId="0" borderId="10" xfId="52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justify" vertical="top" wrapText="1"/>
    </xf>
    <xf numFmtId="0" fontId="2" fillId="31" borderId="0" xfId="0" applyFont="1" applyFill="1" applyBorder="1" applyAlignment="1">
      <alignment horizontal="left" vertical="center" wrapText="1"/>
    </xf>
    <xf numFmtId="0" fontId="2" fillId="0" borderId="0" xfId="52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7" fillId="0" borderId="11" xfId="52" applyFont="1" applyFill="1" applyBorder="1" applyAlignment="1">
      <alignment horizontal="center"/>
      <protection/>
    </xf>
    <xf numFmtId="0" fontId="17" fillId="0" borderId="0" xfId="52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7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" fillId="0" borderId="0" xfId="52" applyFont="1" applyAlignment="1">
      <alignment horizontal="left" wrapText="1"/>
      <protection/>
    </xf>
    <xf numFmtId="1" fontId="2" fillId="0" borderId="18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52" applyFont="1" applyAlignment="1">
      <alignment horizontal="center" vertical="top"/>
      <protection/>
    </xf>
    <xf numFmtId="0" fontId="2" fillId="0" borderId="15" xfId="52" applyFont="1" applyBorder="1" applyAlignment="1">
      <alignment horizontal="center" vertical="top"/>
      <protection/>
    </xf>
    <xf numFmtId="0" fontId="2" fillId="0" borderId="18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8" xfId="52" applyNumberFormat="1" applyFont="1" applyBorder="1" applyAlignment="1">
      <alignment horizontal="center" vertical="center"/>
      <protection/>
    </xf>
    <xf numFmtId="0" fontId="2" fillId="0" borderId="11" xfId="52" applyNumberFormat="1" applyFont="1" applyBorder="1" applyAlignment="1">
      <alignment horizontal="center" vertical="center"/>
      <protection/>
    </xf>
    <xf numFmtId="0" fontId="2" fillId="0" borderId="22" xfId="52" applyNumberFormat="1" applyFont="1" applyBorder="1" applyAlignment="1">
      <alignment horizontal="center" vertical="center"/>
      <protection/>
    </xf>
    <xf numFmtId="0" fontId="2" fillId="0" borderId="13" xfId="52" applyNumberFormat="1" applyFont="1" applyBorder="1" applyAlignment="1">
      <alignment horizontal="center" vertical="center"/>
      <protection/>
    </xf>
    <xf numFmtId="0" fontId="2" fillId="0" borderId="0" xfId="52" applyNumberFormat="1" applyFont="1" applyBorder="1" applyAlignment="1">
      <alignment horizontal="center" vertical="center"/>
      <protection/>
    </xf>
    <xf numFmtId="0" fontId="2" fillId="0" borderId="15" xfId="52" applyNumberFormat="1" applyFont="1" applyBorder="1" applyAlignment="1">
      <alignment horizontal="center" vertical="center"/>
      <protection/>
    </xf>
    <xf numFmtId="0" fontId="2" fillId="0" borderId="23" xfId="52" applyNumberFormat="1" applyFont="1" applyBorder="1" applyAlignment="1">
      <alignment horizontal="center" vertical="center"/>
      <protection/>
    </xf>
    <xf numFmtId="0" fontId="2" fillId="0" borderId="12" xfId="52" applyNumberFormat="1" applyFont="1" applyBorder="1" applyAlignment="1">
      <alignment horizontal="center" vertical="center"/>
      <protection/>
    </xf>
    <xf numFmtId="0" fontId="2" fillId="0" borderId="24" xfId="52" applyNumberFormat="1" applyFont="1" applyBorder="1" applyAlignment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52" applyFont="1" applyBorder="1" applyAlignment="1">
      <alignment horizontal="right" vertical="center" wrapText="1"/>
      <protection/>
    </xf>
    <xf numFmtId="0" fontId="2" fillId="0" borderId="15" xfId="52" applyFont="1" applyBorder="1" applyAlignment="1">
      <alignment horizontal="righ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5" xfId="52" applyFont="1" applyFill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ilog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Z667"/>
  <sheetViews>
    <sheetView showGridLines="0" tabSelected="1" view="pageBreakPreview" zoomScale="80" zoomScaleSheetLayoutView="80" workbookViewId="0" topLeftCell="A1">
      <selection activeCell="CO314" sqref="CO314:DH317"/>
    </sheetView>
  </sheetViews>
  <sheetFormatPr defaultColWidth="9.00390625" defaultRowHeight="12.75"/>
  <cols>
    <col min="1" max="32" width="1.12109375" style="2" customWidth="1"/>
    <col min="33" max="33" width="1.37890625" style="2" customWidth="1"/>
    <col min="34" max="56" width="1.12109375" style="2" customWidth="1"/>
    <col min="57" max="57" width="1.12109375" style="49" customWidth="1"/>
    <col min="58" max="109" width="1.12109375" style="2" customWidth="1"/>
    <col min="110" max="110" width="1.37890625" style="2" customWidth="1"/>
    <col min="111" max="113" width="1.12109375" style="2" customWidth="1"/>
    <col min="114" max="114" width="1.12109375" style="49" customWidth="1"/>
    <col min="115" max="170" width="1.12109375" style="2" customWidth="1"/>
    <col min="171" max="179" width="9.00390625" style="2" hidden="1" customWidth="1"/>
    <col min="180" max="180" width="17.625" style="80" hidden="1" customWidth="1"/>
    <col min="181" max="233" width="9.00390625" style="2" hidden="1" customWidth="1"/>
    <col min="234" max="234" width="0" style="2" hidden="1" customWidth="1"/>
    <col min="235" max="16384" width="9.00390625" style="2" customWidth="1"/>
  </cols>
  <sheetData>
    <row r="1" spans="1:180" s="1" customFormat="1" ht="21" customHeight="1" thickBot="1">
      <c r="A1" s="65"/>
      <c r="B1" s="66"/>
      <c r="C1" s="66"/>
      <c r="D1" s="67" t="s">
        <v>37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9"/>
      <c r="AS1" s="70"/>
      <c r="AT1" s="70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9" t="s">
        <v>38</v>
      </c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71"/>
      <c r="FM1" s="71"/>
      <c r="FN1" s="71"/>
      <c r="FX1" s="91">
        <f>IF("16"="11",1,IF("16"="13",2,3))</f>
        <v>3</v>
      </c>
    </row>
    <row r="2" spans="1:180" s="1" customFormat="1" ht="20.25" customHeight="1" thickTop="1">
      <c r="A2" s="77"/>
      <c r="B2" s="72"/>
      <c r="C2" s="72"/>
      <c r="D2" s="73" t="s">
        <v>39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  <c r="Z2" s="75"/>
      <c r="AA2" s="75"/>
      <c r="AB2" s="75"/>
      <c r="AC2" s="75"/>
      <c r="AD2" s="75"/>
      <c r="AE2" s="75"/>
      <c r="AF2" s="75"/>
      <c r="AG2" s="75"/>
      <c r="AH2" s="74"/>
      <c r="AI2" s="75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5" t="s">
        <v>40</v>
      </c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6"/>
      <c r="FM2" s="76"/>
      <c r="FN2" s="76"/>
      <c r="FP2" s="56" t="s">
        <v>261</v>
      </c>
      <c r="FQ2" s="57" t="s">
        <v>315</v>
      </c>
      <c r="FX2" s="78"/>
    </row>
    <row r="3" spans="58:174" ht="6.75" customHeight="1">
      <c r="BF3" s="38"/>
      <c r="BG3" s="280" t="s">
        <v>292</v>
      </c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38"/>
      <c r="DL3" s="273" t="s">
        <v>125</v>
      </c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FP3" s="56" t="s">
        <v>198</v>
      </c>
      <c r="FQ3" s="2" t="str">
        <f>RIGHT(FR3,2)</f>
        <v>12</v>
      </c>
      <c r="FR3" s="56" t="s">
        <v>316</v>
      </c>
    </row>
    <row r="4" spans="2:234" ht="6.75" customHeight="1" thickBot="1">
      <c r="B4" s="179" t="s">
        <v>44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26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8"/>
      <c r="BF4" s="38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38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399">
        <f>IF(HZ4="Рестораны","X","")</f>
      </c>
      <c r="EO4" s="399"/>
      <c r="EP4" s="400" t="s">
        <v>9</v>
      </c>
      <c r="EQ4" s="401"/>
      <c r="ER4" s="401"/>
      <c r="ES4" s="401"/>
      <c r="ET4" s="401"/>
      <c r="EU4" s="401"/>
      <c r="EV4" s="401"/>
      <c r="EW4" s="401"/>
      <c r="EX4" s="401"/>
      <c r="EY4" s="401"/>
      <c r="EZ4" s="401"/>
      <c r="FA4" s="401"/>
      <c r="FB4" s="401"/>
      <c r="FC4" s="401"/>
      <c r="FD4" s="401"/>
      <c r="FE4" s="401"/>
      <c r="FF4" s="401"/>
      <c r="FG4" s="401"/>
      <c r="FH4" s="401"/>
      <c r="FI4" s="401"/>
      <c r="FJ4" s="401"/>
      <c r="FK4" s="401"/>
      <c r="FL4" s="401"/>
      <c r="FM4" s="401"/>
      <c r="FP4" s="56" t="s">
        <v>262</v>
      </c>
      <c r="FQ4" s="57" t="s">
        <v>317</v>
      </c>
      <c r="FY4" s="2">
        <v>1</v>
      </c>
      <c r="HZ4" s="2" t="s">
        <v>14</v>
      </c>
    </row>
    <row r="5" spans="2:173" ht="6.75" customHeight="1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29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1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DL5" s="273"/>
      <c r="DM5" s="273"/>
      <c r="DN5" s="273"/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  <c r="EE5" s="273"/>
      <c r="EF5" s="273"/>
      <c r="EG5" s="273"/>
      <c r="EH5" s="273"/>
      <c r="EI5" s="273"/>
      <c r="EJ5" s="273"/>
      <c r="EK5" s="273"/>
      <c r="EL5" s="273"/>
      <c r="EM5" s="273"/>
      <c r="EN5" s="399"/>
      <c r="EO5" s="399"/>
      <c r="EP5" s="400"/>
      <c r="EQ5" s="401"/>
      <c r="ER5" s="401"/>
      <c r="ES5" s="401"/>
      <c r="ET5" s="401"/>
      <c r="EU5" s="401"/>
      <c r="EV5" s="401"/>
      <c r="EW5" s="401"/>
      <c r="EX5" s="401"/>
      <c r="EY5" s="401"/>
      <c r="EZ5" s="401"/>
      <c r="FA5" s="401"/>
      <c r="FB5" s="401"/>
      <c r="FC5" s="401"/>
      <c r="FD5" s="401"/>
      <c r="FE5" s="401"/>
      <c r="FF5" s="401"/>
      <c r="FG5" s="401"/>
      <c r="FH5" s="401"/>
      <c r="FI5" s="401"/>
      <c r="FJ5" s="401"/>
      <c r="FK5" s="401"/>
      <c r="FL5" s="401"/>
      <c r="FM5" s="401"/>
      <c r="FP5" s="56" t="s">
        <v>263</v>
      </c>
      <c r="FQ5" s="56" t="s">
        <v>318</v>
      </c>
    </row>
    <row r="6" spans="2:174" ht="6.75" customHeight="1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32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4"/>
      <c r="BG6" s="121" t="s">
        <v>76</v>
      </c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37"/>
      <c r="CF6" s="126">
        <f>IF(OR("16"="14","16"="16"),""," Страховое свидетельство ГПФ")</f>
      </c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8"/>
      <c r="DL6" s="120">
        <f>IF(HZ4="Туризм","X","")</f>
      </c>
      <c r="DM6" s="120"/>
      <c r="DN6" s="400" t="s">
        <v>8</v>
      </c>
      <c r="DO6" s="401"/>
      <c r="DP6" s="401"/>
      <c r="DQ6" s="401"/>
      <c r="DR6" s="401"/>
      <c r="DS6" s="401"/>
      <c r="DT6" s="401"/>
      <c r="DU6" s="401"/>
      <c r="DV6" s="401"/>
      <c r="DW6" s="401"/>
      <c r="DX6" s="401"/>
      <c r="DY6" s="401"/>
      <c r="DZ6" s="401"/>
      <c r="EA6" s="401"/>
      <c r="EB6" s="401"/>
      <c r="EC6" s="401"/>
      <c r="ED6" s="401"/>
      <c r="EE6" s="401"/>
      <c r="EF6" s="401"/>
      <c r="EG6" s="401"/>
      <c r="EH6" s="401"/>
      <c r="EI6" s="401"/>
      <c r="EJ6" s="401"/>
      <c r="EK6" s="401"/>
      <c r="EL6" s="8"/>
      <c r="EM6" s="8">
        <v>26</v>
      </c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P6" s="56" t="s">
        <v>264</v>
      </c>
      <c r="FQ6" s="2" t="str">
        <f>TEXT(MID(FR6,8,4),"0000")</f>
        <v>0027</v>
      </c>
      <c r="FR6" s="56" t="s">
        <v>319</v>
      </c>
    </row>
    <row r="7" spans="59:169" ht="6.75" customHeight="1"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37"/>
      <c r="CF7" s="129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1"/>
      <c r="DL7" s="120"/>
      <c r="DM7" s="120"/>
      <c r="DN7" s="400"/>
      <c r="DO7" s="401"/>
      <c r="DP7" s="401"/>
      <c r="DQ7" s="401"/>
      <c r="DR7" s="401"/>
      <c r="DS7" s="401"/>
      <c r="DT7" s="401"/>
      <c r="DU7" s="401"/>
      <c r="DV7" s="401"/>
      <c r="DW7" s="401"/>
      <c r="DX7" s="401"/>
      <c r="DY7" s="401"/>
      <c r="DZ7" s="401"/>
      <c r="EA7" s="401"/>
      <c r="EB7" s="401"/>
      <c r="EC7" s="401"/>
      <c r="ED7" s="401"/>
      <c r="EE7" s="401"/>
      <c r="EF7" s="401"/>
      <c r="EG7" s="401"/>
      <c r="EH7" s="401"/>
      <c r="EI7" s="401"/>
      <c r="EJ7" s="401"/>
      <c r="EK7" s="401"/>
      <c r="EL7" s="8"/>
      <c r="EM7" s="8"/>
      <c r="EN7" s="402">
        <f>IF(HZ4="Наука и культура","X","")</f>
      </c>
      <c r="EO7" s="402"/>
      <c r="EP7" s="192" t="s">
        <v>11</v>
      </c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</row>
    <row r="8" spans="2:169" ht="6.75" customHeight="1">
      <c r="B8" s="120">
        <f>IF("16"="13","X","")</f>
      </c>
      <c r="C8" s="120"/>
      <c r="D8" s="122" t="s">
        <v>147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0"/>
      <c r="AC8" s="10">
        <v>26</v>
      </c>
      <c r="AD8" s="173">
        <f>IF("16"="12","X","")</f>
      </c>
      <c r="AE8" s="173"/>
      <c r="AF8" s="122" t="s">
        <v>45</v>
      </c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37"/>
      <c r="CF8" s="132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4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402"/>
      <c r="EO8" s="402"/>
      <c r="EP8" s="192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</row>
    <row r="9" spans="2:169" ht="6.75" customHeight="1">
      <c r="B9" s="120"/>
      <c r="C9" s="120"/>
      <c r="D9" s="122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0"/>
      <c r="AC9" s="10"/>
      <c r="AD9" s="173"/>
      <c r="AE9" s="173"/>
      <c r="AF9" s="122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DL9" s="120">
        <f>IF(HZ4="Вооруженные силы","X","")</f>
      </c>
      <c r="DM9" s="120"/>
      <c r="DN9" s="192" t="s">
        <v>10</v>
      </c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9"/>
      <c r="EM9" s="9">
        <v>26</v>
      </c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</row>
    <row r="10" spans="4:169" ht="6.75" customHeight="1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G10" s="179" t="s">
        <v>71</v>
      </c>
      <c r="BH10" s="179"/>
      <c r="BI10" s="179"/>
      <c r="BJ10" s="179"/>
      <c r="BK10" s="179"/>
      <c r="BL10" s="179"/>
      <c r="BM10" s="259"/>
      <c r="BN10" s="385">
        <f>IF(OR("16"="14","16"="16"),"","")</f>
      </c>
      <c r="BO10" s="386"/>
      <c r="BP10" s="386"/>
      <c r="BQ10" s="386"/>
      <c r="BR10" s="386"/>
      <c r="BS10" s="386"/>
      <c r="BT10" s="386"/>
      <c r="BU10" s="386"/>
      <c r="BV10" s="386"/>
      <c r="BW10" s="386"/>
      <c r="BX10" s="387"/>
      <c r="BY10" s="237" t="s">
        <v>72</v>
      </c>
      <c r="BZ10" s="238"/>
      <c r="CA10" s="238"/>
      <c r="CB10" s="238"/>
      <c r="CC10" s="238"/>
      <c r="CD10" s="238"/>
      <c r="CE10" s="238"/>
      <c r="CF10" s="239"/>
      <c r="CG10" s="376">
        <f>IF(OR("16"="14","16"="16"),"","1")</f>
      </c>
      <c r="CH10" s="377"/>
      <c r="CI10" s="377"/>
      <c r="CJ10" s="377"/>
      <c r="CK10" s="377"/>
      <c r="CL10" s="377"/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CZ10" s="377"/>
      <c r="DA10" s="377"/>
      <c r="DB10" s="377"/>
      <c r="DC10" s="377"/>
      <c r="DD10" s="377"/>
      <c r="DE10" s="377"/>
      <c r="DF10" s="377"/>
      <c r="DG10" s="377"/>
      <c r="DH10" s="378"/>
      <c r="DL10" s="120"/>
      <c r="DM10" s="120"/>
      <c r="DN10" s="192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9"/>
      <c r="EM10" s="9"/>
      <c r="EN10" s="402">
        <f>IF(HZ4="Сельское хозяйство","X","")</f>
      </c>
      <c r="EO10" s="402"/>
      <c r="EP10" s="192" t="s">
        <v>13</v>
      </c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</row>
    <row r="11" spans="2:169" ht="6.75" customHeight="1">
      <c r="B11" s="120">
        <f>IF("16"="14","X","")</f>
      </c>
      <c r="C11" s="120"/>
      <c r="D11" s="122" t="s">
        <v>271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0"/>
      <c r="AC11" s="10">
        <v>26</v>
      </c>
      <c r="AD11" s="173">
        <f>IF("16"="15","X","")</f>
      </c>
      <c r="AE11" s="173"/>
      <c r="AF11" s="122" t="s">
        <v>47</v>
      </c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G11" s="179"/>
      <c r="BH11" s="179"/>
      <c r="BI11" s="179"/>
      <c r="BJ11" s="179"/>
      <c r="BK11" s="179"/>
      <c r="BL11" s="179"/>
      <c r="BM11" s="259"/>
      <c r="BN11" s="388"/>
      <c r="BO11" s="389"/>
      <c r="BP11" s="389"/>
      <c r="BQ11" s="389"/>
      <c r="BR11" s="389"/>
      <c r="BS11" s="389"/>
      <c r="BT11" s="389"/>
      <c r="BU11" s="389"/>
      <c r="BV11" s="389"/>
      <c r="BW11" s="389"/>
      <c r="BX11" s="390"/>
      <c r="BY11" s="237"/>
      <c r="BZ11" s="238"/>
      <c r="CA11" s="238"/>
      <c r="CB11" s="238"/>
      <c r="CC11" s="238"/>
      <c r="CD11" s="238"/>
      <c r="CE11" s="238"/>
      <c r="CF11" s="239"/>
      <c r="CG11" s="379"/>
      <c r="CH11" s="380"/>
      <c r="CI11" s="380"/>
      <c r="CJ11" s="380"/>
      <c r="CK11" s="380"/>
      <c r="CL11" s="380"/>
      <c r="CM11" s="380"/>
      <c r="CN11" s="380"/>
      <c r="CO11" s="380"/>
      <c r="CP11" s="380"/>
      <c r="CQ11" s="380"/>
      <c r="CR11" s="380"/>
      <c r="CS11" s="380"/>
      <c r="CT11" s="380"/>
      <c r="CU11" s="380"/>
      <c r="CV11" s="380"/>
      <c r="CW11" s="380"/>
      <c r="CX11" s="380"/>
      <c r="CY11" s="380"/>
      <c r="CZ11" s="380"/>
      <c r="DA11" s="380"/>
      <c r="DB11" s="380"/>
      <c r="DC11" s="380"/>
      <c r="DD11" s="380"/>
      <c r="DE11" s="380"/>
      <c r="DF11" s="380"/>
      <c r="DG11" s="380"/>
      <c r="DH11" s="381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402"/>
      <c r="EO11" s="402"/>
      <c r="EP11" s="192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</row>
    <row r="12" spans="2:169" ht="6.75" customHeight="1">
      <c r="B12" s="120"/>
      <c r="C12" s="120"/>
      <c r="D12" s="122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0"/>
      <c r="AC12" s="10"/>
      <c r="AD12" s="173"/>
      <c r="AE12" s="173"/>
      <c r="AF12" s="122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G12" s="179"/>
      <c r="BH12" s="179"/>
      <c r="BI12" s="179"/>
      <c r="BJ12" s="179"/>
      <c r="BK12" s="179"/>
      <c r="BL12" s="179"/>
      <c r="BM12" s="259"/>
      <c r="BN12" s="391"/>
      <c r="BO12" s="392"/>
      <c r="BP12" s="392"/>
      <c r="BQ12" s="392"/>
      <c r="BR12" s="392"/>
      <c r="BS12" s="392"/>
      <c r="BT12" s="392"/>
      <c r="BU12" s="392"/>
      <c r="BV12" s="392"/>
      <c r="BW12" s="392"/>
      <c r="BX12" s="393"/>
      <c r="BY12" s="237"/>
      <c r="BZ12" s="238"/>
      <c r="CA12" s="238"/>
      <c r="CB12" s="238"/>
      <c r="CC12" s="238"/>
      <c r="CD12" s="238"/>
      <c r="CE12" s="238"/>
      <c r="CF12" s="239"/>
      <c r="CG12" s="382"/>
      <c r="CH12" s="383"/>
      <c r="CI12" s="383"/>
      <c r="CJ12" s="383"/>
      <c r="CK12" s="383"/>
      <c r="CL12" s="383"/>
      <c r="CM12" s="383"/>
      <c r="CN12" s="383"/>
      <c r="CO12" s="383"/>
      <c r="CP12" s="383"/>
      <c r="CQ12" s="383"/>
      <c r="CR12" s="383"/>
      <c r="CS12" s="383"/>
      <c r="CT12" s="383"/>
      <c r="CU12" s="383"/>
      <c r="CV12" s="383"/>
      <c r="CW12" s="383"/>
      <c r="CX12" s="383"/>
      <c r="CY12" s="383"/>
      <c r="CZ12" s="383"/>
      <c r="DA12" s="383"/>
      <c r="DB12" s="383"/>
      <c r="DC12" s="383"/>
      <c r="DD12" s="383"/>
      <c r="DE12" s="383"/>
      <c r="DF12" s="383"/>
      <c r="DG12" s="383"/>
      <c r="DH12" s="384"/>
      <c r="DL12" s="120">
        <f>IF(HZ4="Транспорт и связь","X","")</f>
      </c>
      <c r="DM12" s="120"/>
      <c r="DN12" s="192" t="s">
        <v>12</v>
      </c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9"/>
      <c r="EM12" s="9">
        <v>26</v>
      </c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</row>
    <row r="13" spans="4:169" ht="6.75" customHeight="1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DL13" s="120"/>
      <c r="DM13" s="120"/>
      <c r="DN13" s="192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9"/>
      <c r="EM13" s="9"/>
      <c r="EN13" s="195">
        <f>IF(HZ4="Финансы, банковское дело","X","")</f>
      </c>
      <c r="EO13" s="196"/>
      <c r="EP13" s="192" t="s">
        <v>15</v>
      </c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</row>
    <row r="14" spans="2:183" ht="6.75" customHeight="1">
      <c r="B14" s="120" t="str">
        <f>IF("16"="16","X","")</f>
        <v>X</v>
      </c>
      <c r="C14" s="120"/>
      <c r="D14" s="122" t="s">
        <v>151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0"/>
      <c r="AC14" s="10">
        <v>26</v>
      </c>
      <c r="AD14" s="398">
        <f>IF("16"="11","X","")</f>
      </c>
      <c r="AE14" s="398"/>
      <c r="AF14" s="122" t="s">
        <v>150</v>
      </c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G14" s="121" t="s">
        <v>73</v>
      </c>
      <c r="BH14" s="121"/>
      <c r="BI14" s="121"/>
      <c r="BJ14" s="121"/>
      <c r="BK14" s="121"/>
      <c r="BL14" s="121"/>
      <c r="BM14" s="121"/>
      <c r="BN14" s="126">
        <f>MID(FY14,1,50)</f>
      </c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8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197"/>
      <c r="EO14" s="198"/>
      <c r="EP14" s="192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X14" s="148" t="s">
        <v>281</v>
      </c>
      <c r="FY14" s="79">
        <f>IF(OR("16"="14","16"="16"),"",FY15)</f>
      </c>
      <c r="FZ14" s="14"/>
      <c r="GA14" s="14"/>
    </row>
    <row r="15" spans="2:180" ht="6.75" customHeight="1">
      <c r="B15" s="120"/>
      <c r="C15" s="120"/>
      <c r="D15" s="122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0"/>
      <c r="AC15" s="10"/>
      <c r="AD15" s="398"/>
      <c r="AE15" s="398"/>
      <c r="AF15" s="122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G15" s="121"/>
      <c r="BH15" s="121"/>
      <c r="BI15" s="121"/>
      <c r="BJ15" s="121"/>
      <c r="BK15" s="121"/>
      <c r="BL15" s="121"/>
      <c r="BM15" s="121"/>
      <c r="BN15" s="129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1"/>
      <c r="DL15" s="126"/>
      <c r="DM15" s="128"/>
      <c r="DN15" s="192" t="s">
        <v>14</v>
      </c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9"/>
      <c r="EM15" s="9">
        <v>26</v>
      </c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X15" s="149"/>
    </row>
    <row r="16" spans="59:180" ht="6.75" customHeight="1">
      <c r="BG16" s="121"/>
      <c r="BH16" s="121"/>
      <c r="BI16" s="121"/>
      <c r="BJ16" s="121"/>
      <c r="BK16" s="121"/>
      <c r="BL16" s="121"/>
      <c r="BM16" s="121"/>
      <c r="BN16" s="132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4"/>
      <c r="DL16" s="132"/>
      <c r="DM16" s="134"/>
      <c r="DN16" s="192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9"/>
      <c r="EM16" s="9"/>
      <c r="EN16" s="195">
        <f>IF(HZ4="Реклама, PR-Агенства, СМИ","X","")</f>
      </c>
      <c r="EO16" s="196"/>
      <c r="EP16" s="192" t="s">
        <v>17</v>
      </c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X16" s="149"/>
    </row>
    <row r="17" spans="2:180" ht="6.75" customHeight="1">
      <c r="B17" s="120"/>
      <c r="C17" s="120"/>
      <c r="D17" s="211" t="s">
        <v>152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197"/>
      <c r="EO17" s="198"/>
      <c r="EP17" s="192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X17" s="149"/>
    </row>
    <row r="18" spans="2:180" ht="6.75" customHeight="1">
      <c r="B18" s="120"/>
      <c r="C18" s="120"/>
      <c r="D18" s="211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G18" s="126">
        <f>MID(FY14,51,200)</f>
      </c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8"/>
      <c r="DL18" s="126">
        <f>IF(HZ4="Издательская деятельность","X","")</f>
      </c>
      <c r="DM18" s="128"/>
      <c r="DN18" s="192" t="s">
        <v>16</v>
      </c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9"/>
      <c r="EM18" s="9">
        <v>26</v>
      </c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X18" s="150"/>
    </row>
    <row r="19" spans="59:169" ht="6.75" customHeight="1">
      <c r="BG19" s="129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1"/>
      <c r="DL19" s="132"/>
      <c r="DM19" s="134"/>
      <c r="DN19" s="192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9"/>
      <c r="EM19" s="9"/>
      <c r="EN19" s="195">
        <f>IF(HZ4="Коммун. Хоз./Сфера услуг/Дор. сл.","X","")</f>
      </c>
      <c r="EO19" s="196"/>
      <c r="EP19" s="192" t="s">
        <v>28</v>
      </c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</row>
    <row r="20" spans="3:169" ht="6.75" customHeight="1">
      <c r="C20" s="223" t="s">
        <v>48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AC20" s="136" t="s">
        <v>231</v>
      </c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5"/>
      <c r="AW20" s="54"/>
      <c r="AX20" s="50"/>
      <c r="AY20" s="50"/>
      <c r="AZ20" s="50"/>
      <c r="BA20" s="50"/>
      <c r="BB20" s="50"/>
      <c r="BC20" s="50"/>
      <c r="BD20" s="50"/>
      <c r="BE20" s="50"/>
      <c r="BF20" s="50"/>
      <c r="BG20" s="132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4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197"/>
      <c r="EO20" s="198"/>
      <c r="EP20" s="192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</row>
    <row r="21" spans="3:169" ht="6.75" customHeight="1"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5"/>
      <c r="AW21" s="54"/>
      <c r="AX21" s="50"/>
      <c r="AY21" s="50"/>
      <c r="AZ21" s="50"/>
      <c r="BA21" s="50"/>
      <c r="BB21" s="50"/>
      <c r="BC21" s="50"/>
      <c r="BD21" s="50"/>
      <c r="BE21" s="50"/>
      <c r="BF21" s="50"/>
      <c r="DL21" s="126">
        <f>IF(HZ4="Салоны красоты и здоровья","X","")</f>
      </c>
      <c r="DM21" s="128"/>
      <c r="DN21" s="192" t="s">
        <v>18</v>
      </c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9"/>
      <c r="EM21" s="9">
        <v>26</v>
      </c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</row>
    <row r="22" spans="3:169" ht="6.75" customHeight="1"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5"/>
      <c r="AW22" s="54"/>
      <c r="AX22" s="54"/>
      <c r="AY22" s="54"/>
      <c r="AZ22" s="54"/>
      <c r="BA22" s="54"/>
      <c r="BB22" s="49"/>
      <c r="BC22" s="49"/>
      <c r="BD22" s="50"/>
      <c r="BE22" s="50"/>
      <c r="BF22" s="50"/>
      <c r="BG22" s="223" t="s">
        <v>74</v>
      </c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126">
        <f>IF(OR("16"="14","16"="16"),"","")</f>
      </c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8"/>
      <c r="CF22" s="5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L22" s="132"/>
      <c r="DM22" s="134"/>
      <c r="DN22" s="192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9"/>
      <c r="EM22" s="9"/>
      <c r="EN22" s="195">
        <f>IF(HZ4="Образование (коммерческое)","X","")</f>
      </c>
      <c r="EO22" s="196"/>
      <c r="EP22" s="192" t="s">
        <v>19</v>
      </c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</row>
    <row r="23" spans="3:180" ht="6.75" customHeight="1"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8"/>
      <c r="AC23" s="126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35" t="s">
        <v>52</v>
      </c>
      <c r="AQ23" s="136"/>
      <c r="AR23" s="136"/>
      <c r="AS23" s="136"/>
      <c r="AT23" s="136"/>
      <c r="AW23" s="49"/>
      <c r="AX23" s="54"/>
      <c r="AY23" s="54"/>
      <c r="AZ23" s="54"/>
      <c r="BA23" s="54"/>
      <c r="BB23" s="49"/>
      <c r="BC23" s="49"/>
      <c r="BD23" s="49"/>
      <c r="BF23" s="49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129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1"/>
      <c r="CF23" s="5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197"/>
      <c r="EO23" s="198"/>
      <c r="EP23" s="192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X23" s="2"/>
    </row>
    <row r="24" spans="3:169" ht="6.75" customHeight="1"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1"/>
      <c r="AC24" s="129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5"/>
      <c r="AQ24" s="136"/>
      <c r="AR24" s="136"/>
      <c r="AS24" s="136"/>
      <c r="AT24" s="136"/>
      <c r="AW24" s="49"/>
      <c r="AX24" s="54"/>
      <c r="AY24" s="54"/>
      <c r="AZ24" s="54"/>
      <c r="BA24" s="54"/>
      <c r="BB24" s="49"/>
      <c r="BC24" s="49"/>
      <c r="BD24" s="49"/>
      <c r="BF24" s="49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132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4"/>
      <c r="CF24" s="5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L24" s="126">
        <f>IF(HZ4="Образование (государственное)","X","")</f>
      </c>
      <c r="DM24" s="128"/>
      <c r="DN24" s="192" t="s">
        <v>20</v>
      </c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9"/>
      <c r="EM24" s="9">
        <v>26</v>
      </c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</row>
    <row r="25" spans="3:169" ht="6.75" customHeight="1">
      <c r="C25" s="132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  <c r="AC25" s="132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5"/>
      <c r="AQ25" s="136"/>
      <c r="AR25" s="136"/>
      <c r="AS25" s="136"/>
      <c r="AT25" s="136"/>
      <c r="AW25" s="49"/>
      <c r="AX25" s="54"/>
      <c r="AY25" s="54"/>
      <c r="AZ25" s="54"/>
      <c r="BA25" s="54"/>
      <c r="BB25" s="49"/>
      <c r="BC25" s="49"/>
      <c r="BD25" s="49"/>
      <c r="BF25" s="49"/>
      <c r="CX25" s="126">
        <f>IF(OR("16"="14","16"="16"),"","")</f>
      </c>
      <c r="CY25" s="127"/>
      <c r="CZ25" s="127"/>
      <c r="DA25" s="127"/>
      <c r="DB25" s="127"/>
      <c r="DC25" s="127"/>
      <c r="DD25" s="127"/>
      <c r="DE25" s="128"/>
      <c r="DL25" s="132"/>
      <c r="DM25" s="134"/>
      <c r="DN25" s="192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9"/>
      <c r="EM25" s="9"/>
      <c r="EN25" s="195">
        <f>IF(HZ4="Легкая и пищевая промышленность","X","")</f>
      </c>
      <c r="EO25" s="196"/>
      <c r="EP25" s="188" t="s">
        <v>23</v>
      </c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  <c r="FL25" s="189"/>
      <c r="FM25" s="189"/>
    </row>
    <row r="26" spans="39:169" ht="6.75" customHeight="1">
      <c r="AM26" s="43"/>
      <c r="AN26" s="43"/>
      <c r="AO26" s="43"/>
      <c r="AP26" s="43"/>
      <c r="AQ26" s="43"/>
      <c r="AR26" s="43"/>
      <c r="AS26" s="43"/>
      <c r="AT26" s="43"/>
      <c r="AU26" s="45"/>
      <c r="AV26" s="45"/>
      <c r="AW26" s="45"/>
      <c r="AX26" s="45"/>
      <c r="AY26" s="45"/>
      <c r="AZ26" s="45"/>
      <c r="BA26" s="45"/>
      <c r="BG26" s="223" t="s">
        <v>77</v>
      </c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374" t="s">
        <v>254</v>
      </c>
      <c r="CP26" s="374"/>
      <c r="CQ26" s="374"/>
      <c r="CR26" s="374"/>
      <c r="CS26" s="374"/>
      <c r="CT26" s="374"/>
      <c r="CU26" s="374"/>
      <c r="CV26" s="374"/>
      <c r="CW26" s="375"/>
      <c r="CX26" s="129"/>
      <c r="CY26" s="130"/>
      <c r="CZ26" s="130"/>
      <c r="DA26" s="130"/>
      <c r="DB26" s="130"/>
      <c r="DC26" s="130"/>
      <c r="DD26" s="130"/>
      <c r="DE26" s="131"/>
      <c r="DF26" s="373" t="s">
        <v>85</v>
      </c>
      <c r="DG26" s="373"/>
      <c r="DH26" s="37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197"/>
      <c r="EO26" s="198"/>
      <c r="EP26" s="188"/>
      <c r="EQ26" s="189"/>
      <c r="ER26" s="189"/>
      <c r="ES26" s="189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  <c r="FF26" s="189"/>
      <c r="FG26" s="189"/>
      <c r="FH26" s="189"/>
      <c r="FI26" s="189"/>
      <c r="FJ26" s="189"/>
      <c r="FK26" s="189"/>
      <c r="FL26" s="189"/>
      <c r="FM26" s="189"/>
    </row>
    <row r="27" spans="2:180" ht="6.75" customHeight="1">
      <c r="B27" s="121" t="s">
        <v>247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37"/>
      <c r="M27" s="120"/>
      <c r="N27" s="120"/>
      <c r="O27" s="121" t="s">
        <v>248</v>
      </c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AB27" s="120">
        <f>IF("RUR"="USD","X","")</f>
      </c>
      <c r="AC27" s="120"/>
      <c r="AD27" s="135" t="s">
        <v>249</v>
      </c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Q27" s="120">
        <f>IF("RUR"="EUR","X","")</f>
      </c>
      <c r="AR27" s="120"/>
      <c r="AS27" s="121" t="s">
        <v>51</v>
      </c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374"/>
      <c r="CP27" s="374"/>
      <c r="CQ27" s="374"/>
      <c r="CR27" s="374"/>
      <c r="CS27" s="374"/>
      <c r="CT27" s="374"/>
      <c r="CU27" s="374"/>
      <c r="CV27" s="374"/>
      <c r="CW27" s="375"/>
      <c r="CX27" s="132"/>
      <c r="CY27" s="133"/>
      <c r="CZ27" s="133"/>
      <c r="DA27" s="133"/>
      <c r="DB27" s="133"/>
      <c r="DC27" s="133"/>
      <c r="DD27" s="133"/>
      <c r="DE27" s="134"/>
      <c r="DF27" s="373"/>
      <c r="DG27" s="373"/>
      <c r="DH27" s="373"/>
      <c r="DL27" s="126">
        <f>IF(HZ4="Информатика и телекоммуникации","X","")</f>
      </c>
      <c r="DM27" s="128"/>
      <c r="DN27" s="188" t="s">
        <v>22</v>
      </c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9"/>
      <c r="EM27" s="9"/>
      <c r="FX27" s="85">
        <f>IF(ISERROR(SEARCH("A",""))=TRUE,"","X")</f>
      </c>
    </row>
    <row r="28" spans="2:181" ht="6.75" customHeight="1"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37"/>
      <c r="M28" s="120"/>
      <c r="N28" s="120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AB28" s="120"/>
      <c r="AC28" s="120"/>
      <c r="AD28" s="135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Q28" s="120"/>
      <c r="AR28" s="120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CO28" s="59"/>
      <c r="CP28" s="59"/>
      <c r="CQ28" s="59"/>
      <c r="CR28" s="59"/>
      <c r="CS28" s="59"/>
      <c r="CT28" s="59"/>
      <c r="CU28" s="59"/>
      <c r="CV28" s="59"/>
      <c r="CW28" s="59"/>
      <c r="CX28" s="5"/>
      <c r="CY28" s="5"/>
      <c r="CZ28" s="5"/>
      <c r="DA28" s="5"/>
      <c r="DB28" s="5"/>
      <c r="DC28" s="5"/>
      <c r="DD28" s="5"/>
      <c r="DE28" s="5"/>
      <c r="DF28" s="373"/>
      <c r="DG28" s="373"/>
      <c r="DH28" s="373"/>
      <c r="DL28" s="132"/>
      <c r="DM28" s="134"/>
      <c r="DN28" s="188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9"/>
      <c r="EM28" s="9"/>
      <c r="EN28" s="195">
        <f>IF(HZ4="Топливно Энергетический Комплекс","X","")</f>
      </c>
      <c r="EO28" s="196"/>
      <c r="EP28" s="188" t="s">
        <v>26</v>
      </c>
      <c r="EQ28" s="189"/>
      <c r="ER28" s="189"/>
      <c r="ES28" s="189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89"/>
      <c r="FF28" s="189"/>
      <c r="FG28" s="189"/>
      <c r="FH28" s="189"/>
      <c r="FI28" s="189"/>
      <c r="FJ28" s="189"/>
      <c r="FK28" s="189"/>
      <c r="FL28" s="189"/>
      <c r="FM28" s="189"/>
      <c r="FX28" s="85">
        <f>IF(ISERROR(SEARCH("B",""))=TRUE,"","X")</f>
      </c>
      <c r="FY28" s="85">
        <f>IF(ISERROR(SEARCH("D",""))=TRUE,"","X")</f>
      </c>
    </row>
    <row r="29" spans="59:181" ht="6.75" customHeight="1">
      <c r="BG29" s="123" t="s">
        <v>78</v>
      </c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249">
        <f>IF(OR("16"="14","16"="16"),"",FX27)</f>
      </c>
      <c r="BU29" s="249"/>
      <c r="BV29" s="129" t="s">
        <v>79</v>
      </c>
      <c r="BW29" s="130"/>
      <c r="BX29" s="130"/>
      <c r="BZ29" s="249">
        <f>IF(OR("16"="14","16"="16"),"",FX28)</f>
      </c>
      <c r="CA29" s="249"/>
      <c r="CB29" s="129" t="s">
        <v>80</v>
      </c>
      <c r="CC29" s="130"/>
      <c r="CD29" s="130"/>
      <c r="CF29" s="249">
        <f>IF(OR("16"="14","16"="16"),"",FX29)</f>
      </c>
      <c r="CG29" s="249"/>
      <c r="CH29" s="129" t="s">
        <v>81</v>
      </c>
      <c r="CI29" s="130"/>
      <c r="CJ29" s="130"/>
      <c r="CL29" s="249">
        <f>IF(OR("16"="14","16"="16"),"",FY28)</f>
      </c>
      <c r="CM29" s="249"/>
      <c r="CN29" s="129" t="s">
        <v>82</v>
      </c>
      <c r="CO29" s="130"/>
      <c r="CP29" s="130"/>
      <c r="CR29" s="249">
        <f>IF(OR("16"="14","16"="16"),"",FY29)</f>
      </c>
      <c r="CS29" s="249"/>
      <c r="CT29" s="129" t="s">
        <v>83</v>
      </c>
      <c r="CU29" s="130"/>
      <c r="CV29" s="130"/>
      <c r="CX29" s="5"/>
      <c r="CY29" s="5"/>
      <c r="CZ29" s="5"/>
      <c r="DA29" s="5"/>
      <c r="DB29" s="5"/>
      <c r="DC29" s="5"/>
      <c r="DD29" s="5"/>
      <c r="DE29" s="5"/>
      <c r="DF29" s="5"/>
      <c r="EN29" s="197"/>
      <c r="EO29" s="198"/>
      <c r="EP29" s="188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X29" s="85">
        <f>IF(ISERROR(SEARCH("C",""))=TRUE,"","X")</f>
      </c>
      <c r="FY29" s="85">
        <f>IF(ISERROR(SEARCH("E",""))=TRUE,"","X")</f>
      </c>
    </row>
    <row r="30" spans="2:143" ht="6.75" customHeight="1">
      <c r="B30" s="121" t="s">
        <v>250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65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166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249"/>
      <c r="BU30" s="249"/>
      <c r="BV30" s="129"/>
      <c r="BW30" s="130"/>
      <c r="BX30" s="130"/>
      <c r="BZ30" s="249"/>
      <c r="CA30" s="249"/>
      <c r="CB30" s="129"/>
      <c r="CC30" s="130"/>
      <c r="CD30" s="130"/>
      <c r="CF30" s="249"/>
      <c r="CG30" s="249"/>
      <c r="CH30" s="129"/>
      <c r="CI30" s="130"/>
      <c r="CJ30" s="130"/>
      <c r="CL30" s="249"/>
      <c r="CM30" s="249"/>
      <c r="CN30" s="129"/>
      <c r="CO30" s="130"/>
      <c r="CP30" s="130"/>
      <c r="CR30" s="249"/>
      <c r="CS30" s="249"/>
      <c r="CT30" s="129"/>
      <c r="CU30" s="130"/>
      <c r="CV30" s="130"/>
      <c r="CX30" s="5"/>
      <c r="CY30" s="5"/>
      <c r="CZ30" s="5"/>
      <c r="DA30" s="5"/>
      <c r="DB30" s="5"/>
      <c r="DC30" s="5"/>
      <c r="DD30" s="5"/>
      <c r="DE30" s="5"/>
      <c r="DF30" s="5"/>
      <c r="DL30" s="126">
        <f>IF(HZ4="Химия, парфюмерия, фармацевтика","X","")</f>
      </c>
      <c r="DM30" s="128"/>
      <c r="DN30" s="188" t="s">
        <v>25</v>
      </c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9"/>
      <c r="EM30" s="9"/>
    </row>
    <row r="31" spans="2:180" ht="6.75" customHeight="1"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35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8"/>
      <c r="DL31" s="132"/>
      <c r="DM31" s="134"/>
      <c r="DN31" s="188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9"/>
      <c r="EM31" s="9"/>
      <c r="EN31" s="195">
        <f>IF(HZ4="Здравоохранение (коммерческое)","X","")</f>
      </c>
      <c r="EO31" s="196"/>
      <c r="EP31" s="188" t="s">
        <v>21</v>
      </c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  <c r="FG31" s="189"/>
      <c r="FH31" s="189"/>
      <c r="FI31" s="189"/>
      <c r="FJ31" s="189"/>
      <c r="FK31" s="189"/>
      <c r="FL31" s="189"/>
      <c r="FM31" s="189"/>
      <c r="FX31" s="85" t="str">
        <f>IF(OR("16"="11","16"="13"),"","Текущие расходы")</f>
        <v>Текущие расходы</v>
      </c>
    </row>
    <row r="32" spans="2:199" ht="6.75" customHeight="1"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67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168"/>
      <c r="BG32" s="235" t="s">
        <v>92</v>
      </c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EN32" s="197"/>
      <c r="EO32" s="198"/>
      <c r="EP32" s="188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  <c r="FB32" s="189"/>
      <c r="FC32" s="189"/>
      <c r="FD32" s="189"/>
      <c r="FE32" s="189"/>
      <c r="FF32" s="189"/>
      <c r="FG32" s="189"/>
      <c r="FH32" s="189"/>
      <c r="FI32" s="189"/>
      <c r="FJ32" s="189"/>
      <c r="FK32" s="189"/>
      <c r="FL32" s="189"/>
      <c r="FM32" s="189"/>
      <c r="FQ32" s="37"/>
      <c r="FR32" s="37"/>
      <c r="FS32" s="37"/>
      <c r="FT32" s="37"/>
      <c r="FU32" s="37"/>
      <c r="FV32" s="37"/>
      <c r="FW32" s="37"/>
      <c r="FX32" s="81"/>
      <c r="FY32" s="37"/>
      <c r="FZ32" s="37"/>
      <c r="GA32" s="37"/>
      <c r="GB32" s="5"/>
      <c r="GC32" s="5"/>
      <c r="GD32" s="5"/>
      <c r="GE32" s="5"/>
      <c r="GF32" s="5"/>
      <c r="GG32" s="5"/>
      <c r="GH32" s="5"/>
      <c r="GI32" s="5"/>
      <c r="GJ32" s="5"/>
      <c r="GK32" s="136" t="s">
        <v>85</v>
      </c>
      <c r="GL32" s="136"/>
      <c r="GM32" s="136"/>
      <c r="GN32" s="136"/>
      <c r="GO32" s="136"/>
      <c r="GP32" s="136"/>
      <c r="GQ32" s="136"/>
    </row>
    <row r="33" spans="2:199" ht="6.75" customHeight="1" thickBot="1">
      <c r="B33" s="235" t="s">
        <v>53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L33" s="126">
        <f>IF(HZ4="Здравоохранение (государственное)","X","")</f>
      </c>
      <c r="DM33" s="128"/>
      <c r="DN33" s="188" t="s">
        <v>27</v>
      </c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9"/>
      <c r="EM33" s="9"/>
      <c r="FQ33" s="37"/>
      <c r="FR33" s="37"/>
      <c r="FS33" s="37"/>
      <c r="FT33" s="37"/>
      <c r="FU33" s="37"/>
      <c r="FV33" s="37"/>
      <c r="FW33" s="37"/>
      <c r="FX33" s="81"/>
      <c r="FY33" s="37"/>
      <c r="FZ33" s="37"/>
      <c r="GA33" s="37"/>
      <c r="GB33" s="5"/>
      <c r="GC33" s="5"/>
      <c r="GD33" s="5"/>
      <c r="GE33" s="5"/>
      <c r="GF33" s="5"/>
      <c r="GG33" s="5"/>
      <c r="GH33" s="5"/>
      <c r="GI33" s="5"/>
      <c r="GJ33" s="5"/>
      <c r="GK33" s="136"/>
      <c r="GL33" s="136"/>
      <c r="GM33" s="136"/>
      <c r="GN33" s="136"/>
      <c r="GO33" s="136"/>
      <c r="GP33" s="136"/>
      <c r="GQ33" s="136"/>
    </row>
    <row r="34" spans="2:199" ht="5.25" customHeight="1" thickBot="1"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DL34" s="132"/>
      <c r="DM34" s="134"/>
      <c r="DN34" s="188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9"/>
      <c r="EM34" s="9"/>
      <c r="EN34" s="195">
        <f>IF(HZ4="Федеральное и муницип. управление","X","")</f>
      </c>
      <c r="EO34" s="196"/>
      <c r="EP34" s="188" t="s">
        <v>30</v>
      </c>
      <c r="EQ34" s="189"/>
      <c r="ER34" s="189"/>
      <c r="ES34" s="189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189"/>
      <c r="FF34" s="189"/>
      <c r="FG34" s="189"/>
      <c r="FH34" s="189"/>
      <c r="FI34" s="189"/>
      <c r="FJ34" s="189"/>
      <c r="FK34" s="189"/>
      <c r="FL34" s="189"/>
      <c r="FM34" s="189"/>
      <c r="FQ34" s="37"/>
      <c r="FR34" s="37"/>
      <c r="FS34" s="37"/>
      <c r="FT34" s="37"/>
      <c r="FU34" s="37"/>
      <c r="FV34" s="37"/>
      <c r="FW34" s="37"/>
      <c r="FX34" s="81"/>
      <c r="FY34" s="37"/>
      <c r="FZ34" s="37"/>
      <c r="GA34" s="37"/>
      <c r="GB34" s="5"/>
      <c r="GC34" s="5"/>
      <c r="GD34" s="5"/>
      <c r="GE34" s="5"/>
      <c r="GF34" s="5"/>
      <c r="GG34" s="5"/>
      <c r="GH34" s="5"/>
      <c r="GI34" s="5"/>
      <c r="GJ34" s="5"/>
      <c r="GK34" s="136"/>
      <c r="GL34" s="136"/>
      <c r="GM34" s="136"/>
      <c r="GN34" s="136"/>
      <c r="GO34" s="136"/>
      <c r="GP34" s="136"/>
      <c r="GQ34" s="136"/>
    </row>
    <row r="35" spans="59:169" ht="6.75" customHeight="1">
      <c r="BG35" s="202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4"/>
      <c r="EN35" s="197"/>
      <c r="EO35" s="198"/>
      <c r="EP35" s="188"/>
      <c r="EQ35" s="189"/>
      <c r="ER35" s="189"/>
      <c r="ES35" s="189"/>
      <c r="ET35" s="189"/>
      <c r="EU35" s="189"/>
      <c r="EV35" s="189"/>
      <c r="EW35" s="189"/>
      <c r="EX35" s="189"/>
      <c r="EY35" s="189"/>
      <c r="EZ35" s="189"/>
      <c r="FA35" s="189"/>
      <c r="FB35" s="189"/>
      <c r="FC35" s="189"/>
      <c r="FD35" s="189"/>
      <c r="FE35" s="189"/>
      <c r="FF35" s="189"/>
      <c r="FG35" s="189"/>
      <c r="FH35" s="189"/>
      <c r="FI35" s="189"/>
      <c r="FJ35" s="189"/>
      <c r="FK35" s="189"/>
      <c r="FL35" s="189"/>
      <c r="FM35" s="189"/>
    </row>
    <row r="36" spans="2:233" ht="6.75" customHeight="1">
      <c r="B36" s="178" t="s">
        <v>54</v>
      </c>
      <c r="C36" s="178"/>
      <c r="D36" s="178"/>
      <c r="E36" s="178"/>
      <c r="F36" s="178"/>
      <c r="G36" s="178"/>
      <c r="K36" s="120"/>
      <c r="L36" s="120"/>
      <c r="M36" s="129" t="s">
        <v>55</v>
      </c>
      <c r="N36" s="130"/>
      <c r="O36" s="130"/>
      <c r="P36" s="130"/>
      <c r="V36" s="120">
        <f>IF("М"="Ж","Х","")</f>
      </c>
      <c r="W36" s="120"/>
      <c r="X36" s="129" t="s">
        <v>56</v>
      </c>
      <c r="Y36" s="130"/>
      <c r="Z36" s="130"/>
      <c r="AA36" s="130"/>
      <c r="BG36" s="205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7"/>
      <c r="DL36" s="126">
        <f>IF(HZ4="Машиностроение и металлообработка","X","")</f>
      </c>
      <c r="DM36" s="128"/>
      <c r="DN36" s="188" t="s">
        <v>29</v>
      </c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9"/>
      <c r="EM36" s="9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X36" s="82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</row>
    <row r="37" spans="2:233" ht="6.75" customHeight="1">
      <c r="B37" s="178"/>
      <c r="C37" s="178"/>
      <c r="D37" s="178"/>
      <c r="E37" s="178"/>
      <c r="F37" s="178"/>
      <c r="G37" s="178"/>
      <c r="K37" s="120"/>
      <c r="L37" s="120"/>
      <c r="M37" s="129"/>
      <c r="N37" s="130"/>
      <c r="O37" s="130"/>
      <c r="P37" s="130"/>
      <c r="V37" s="120"/>
      <c r="W37" s="120"/>
      <c r="X37" s="129"/>
      <c r="Y37" s="130"/>
      <c r="Z37" s="130"/>
      <c r="AA37" s="130"/>
      <c r="BG37" s="205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7"/>
      <c r="DL37" s="132"/>
      <c r="DM37" s="134"/>
      <c r="DN37" s="188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89"/>
      <c r="EL37" s="9"/>
      <c r="EM37" s="9"/>
      <c r="EN37" s="195">
        <f>IF(HZ4="Правоохранительные органы, таможня","X","")</f>
      </c>
      <c r="EO37" s="196"/>
      <c r="EP37" s="188" t="s">
        <v>32</v>
      </c>
      <c r="EQ37" s="189"/>
      <c r="ER37" s="189"/>
      <c r="ES37" s="189"/>
      <c r="ET37" s="189"/>
      <c r="EU37" s="189"/>
      <c r="EV37" s="189"/>
      <c r="EW37" s="189"/>
      <c r="EX37" s="189"/>
      <c r="EY37" s="189"/>
      <c r="EZ37" s="189"/>
      <c r="FA37" s="189"/>
      <c r="FB37" s="189"/>
      <c r="FC37" s="189"/>
      <c r="FD37" s="189"/>
      <c r="FE37" s="189"/>
      <c r="FF37" s="189"/>
      <c r="FG37" s="189"/>
      <c r="FH37" s="189"/>
      <c r="FI37" s="189"/>
      <c r="FJ37" s="189"/>
      <c r="FK37" s="189"/>
      <c r="FL37" s="189"/>
      <c r="FM37" s="189"/>
      <c r="FX37" s="82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</row>
    <row r="38" spans="59:233" ht="6.75" customHeight="1">
      <c r="BG38" s="205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7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197"/>
      <c r="EO38" s="198"/>
      <c r="EP38" s="188"/>
      <c r="EQ38" s="189"/>
      <c r="ER38" s="189"/>
      <c r="ES38" s="189"/>
      <c r="ET38" s="189"/>
      <c r="EU38" s="189"/>
      <c r="EV38" s="189"/>
      <c r="EW38" s="189"/>
      <c r="EX38" s="189"/>
      <c r="EY38" s="189"/>
      <c r="EZ38" s="189"/>
      <c r="FA38" s="189"/>
      <c r="FB38" s="189"/>
      <c r="FC38" s="189"/>
      <c r="FD38" s="189"/>
      <c r="FE38" s="189"/>
      <c r="FF38" s="189"/>
      <c r="FG38" s="189"/>
      <c r="FH38" s="189"/>
      <c r="FI38" s="189"/>
      <c r="FJ38" s="189"/>
      <c r="FK38" s="189"/>
      <c r="FL38" s="189"/>
      <c r="FM38" s="189"/>
      <c r="FX38" s="82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</row>
    <row r="39" spans="2:233" ht="6.75" customHeight="1">
      <c r="B39" s="179" t="s">
        <v>57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2"/>
      <c r="AB39" s="12"/>
      <c r="AC39" s="12"/>
      <c r="AD39" s="12"/>
      <c r="AE39" s="12"/>
      <c r="BG39" s="205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7"/>
      <c r="DL39" s="126">
        <f>IF(HZ4="Юридические и нотариальные услуги","X","")</f>
      </c>
      <c r="DM39" s="128"/>
      <c r="DN39" s="188" t="s">
        <v>31</v>
      </c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89"/>
      <c r="EK39" s="189"/>
      <c r="EL39" s="9"/>
      <c r="EM39" s="9"/>
      <c r="EN39" s="3"/>
      <c r="EO39" s="3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X39" s="82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</row>
    <row r="40" spans="2:233" ht="6.75" customHeight="1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BG40" s="208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10"/>
      <c r="DL40" s="132"/>
      <c r="DM40" s="134"/>
      <c r="DN40" s="188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89"/>
      <c r="EK40" s="189"/>
      <c r="EL40" s="9"/>
      <c r="EM40" s="9"/>
      <c r="EN40" s="195">
        <f>IF(HZ4="Строительство, про-во стройматериалов","X","")</f>
      </c>
      <c r="EO40" s="196"/>
      <c r="EP40" s="189" t="s">
        <v>34</v>
      </c>
      <c r="EQ40" s="189"/>
      <c r="ER40" s="189"/>
      <c r="ES40" s="189"/>
      <c r="ET40" s="189"/>
      <c r="EU40" s="189"/>
      <c r="EV40" s="189"/>
      <c r="EW40" s="189"/>
      <c r="EX40" s="189"/>
      <c r="EY40" s="189"/>
      <c r="EZ40" s="189"/>
      <c r="FA40" s="189"/>
      <c r="FB40" s="189"/>
      <c r="FC40" s="189"/>
      <c r="FD40" s="189"/>
      <c r="FE40" s="189"/>
      <c r="FF40" s="189"/>
      <c r="FG40" s="189"/>
      <c r="FH40" s="189"/>
      <c r="FI40" s="189"/>
      <c r="FJ40" s="189"/>
      <c r="FK40" s="189"/>
      <c r="FL40" s="189"/>
      <c r="FM40" s="189"/>
      <c r="FX40" s="82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</row>
    <row r="41" spans="59:233" ht="6.75" customHeight="1"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3"/>
      <c r="EM41" s="3"/>
      <c r="EN41" s="197"/>
      <c r="EO41" s="198"/>
      <c r="EP41" s="189"/>
      <c r="EQ41" s="189"/>
      <c r="ER41" s="189"/>
      <c r="ES41" s="189"/>
      <c r="ET41" s="189"/>
      <c r="EU41" s="189"/>
      <c r="EV41" s="189"/>
      <c r="EW41" s="189"/>
      <c r="EX41" s="189"/>
      <c r="EY41" s="189"/>
      <c r="EZ41" s="189"/>
      <c r="FA41" s="189"/>
      <c r="FB41" s="189"/>
      <c r="FC41" s="189"/>
      <c r="FD41" s="189"/>
      <c r="FE41" s="189"/>
      <c r="FF41" s="189"/>
      <c r="FG41" s="189"/>
      <c r="FH41" s="189"/>
      <c r="FI41" s="189"/>
      <c r="FJ41" s="189"/>
      <c r="FK41" s="189"/>
      <c r="FL41" s="189"/>
      <c r="FM41" s="189"/>
      <c r="FX41" s="82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</row>
    <row r="42" spans="2:169" ht="6.75" customHeight="1"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8"/>
      <c r="BG42" s="136" t="s">
        <v>93</v>
      </c>
      <c r="BH42" s="136"/>
      <c r="BI42" s="136"/>
      <c r="BJ42" s="136"/>
      <c r="BK42" s="136"/>
      <c r="BL42" s="136"/>
      <c r="BM42" s="126"/>
      <c r="BN42" s="127"/>
      <c r="BO42" s="127"/>
      <c r="BP42" s="127"/>
      <c r="BQ42" s="127"/>
      <c r="BR42" s="128"/>
      <c r="BW42" s="214" t="s">
        <v>94</v>
      </c>
      <c r="BX42" s="214"/>
      <c r="BY42" s="214"/>
      <c r="BZ42" s="214"/>
      <c r="CA42" s="214"/>
      <c r="CB42" s="214"/>
      <c r="CC42" s="214"/>
      <c r="CD42" s="214"/>
      <c r="CE42" s="126"/>
      <c r="CF42" s="127"/>
      <c r="CG42" s="127"/>
      <c r="CH42" s="127"/>
      <c r="CI42" s="127"/>
      <c r="CJ42" s="128"/>
      <c r="CO42" s="136" t="s">
        <v>95</v>
      </c>
      <c r="CP42" s="136"/>
      <c r="CQ42" s="136"/>
      <c r="CR42" s="136"/>
      <c r="CS42" s="136"/>
      <c r="CT42" s="136"/>
      <c r="CU42" s="136"/>
      <c r="CV42" s="136"/>
      <c r="CW42" s="136"/>
      <c r="CX42" s="126"/>
      <c r="CY42" s="127"/>
      <c r="CZ42" s="127"/>
      <c r="DA42" s="127"/>
      <c r="DB42" s="127"/>
      <c r="DC42" s="127"/>
      <c r="DD42" s="128"/>
      <c r="DL42" s="126">
        <f>IF(HZ4="Увеселительный, игорный и шоу-бизнес","X","")</f>
      </c>
      <c r="DM42" s="128"/>
      <c r="DN42" s="189" t="s">
        <v>33</v>
      </c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9"/>
      <c r="EM42" s="9"/>
      <c r="EN42" s="3"/>
      <c r="EO42" s="3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189"/>
      <c r="FG42" s="189"/>
      <c r="FH42" s="189"/>
      <c r="FI42" s="189"/>
      <c r="FJ42" s="189"/>
      <c r="FK42" s="189"/>
      <c r="FL42" s="189"/>
      <c r="FM42" s="189"/>
    </row>
    <row r="43" spans="2:169" ht="6.75" customHeight="1"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1"/>
      <c r="BG43" s="136"/>
      <c r="BH43" s="136"/>
      <c r="BI43" s="136"/>
      <c r="BJ43" s="136"/>
      <c r="BK43" s="136"/>
      <c r="BL43" s="136"/>
      <c r="BM43" s="129"/>
      <c r="BN43" s="130"/>
      <c r="BO43" s="130"/>
      <c r="BP43" s="130"/>
      <c r="BQ43" s="130"/>
      <c r="BR43" s="131"/>
      <c r="BW43" s="214"/>
      <c r="BX43" s="214"/>
      <c r="BY43" s="214"/>
      <c r="BZ43" s="214"/>
      <c r="CA43" s="214"/>
      <c r="CB43" s="214"/>
      <c r="CC43" s="214"/>
      <c r="CD43" s="214"/>
      <c r="CE43" s="129"/>
      <c r="CF43" s="130"/>
      <c r="CG43" s="130"/>
      <c r="CH43" s="130"/>
      <c r="CI43" s="130"/>
      <c r="CJ43" s="131"/>
      <c r="CO43" s="136"/>
      <c r="CP43" s="136"/>
      <c r="CQ43" s="136"/>
      <c r="CR43" s="136"/>
      <c r="CS43" s="136"/>
      <c r="CT43" s="136"/>
      <c r="CU43" s="136"/>
      <c r="CV43" s="136"/>
      <c r="CW43" s="136"/>
      <c r="CX43" s="129"/>
      <c r="CY43" s="130"/>
      <c r="CZ43" s="130"/>
      <c r="DA43" s="130"/>
      <c r="DB43" s="130"/>
      <c r="DC43" s="130"/>
      <c r="DD43" s="131"/>
      <c r="DL43" s="132"/>
      <c r="DM43" s="134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9"/>
      <c r="EM43" s="9"/>
      <c r="EN43" s="3"/>
      <c r="EO43" s="3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</row>
    <row r="44" spans="2:169" ht="6.75" customHeight="1"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4"/>
      <c r="BG44" s="136"/>
      <c r="BH44" s="136"/>
      <c r="BI44" s="136"/>
      <c r="BJ44" s="136"/>
      <c r="BK44" s="136"/>
      <c r="BL44" s="136"/>
      <c r="BM44" s="132"/>
      <c r="BN44" s="133"/>
      <c r="BO44" s="133"/>
      <c r="BP44" s="133"/>
      <c r="BQ44" s="133"/>
      <c r="BR44" s="134"/>
      <c r="BW44" s="214"/>
      <c r="BX44" s="214"/>
      <c r="BY44" s="214"/>
      <c r="BZ44" s="214"/>
      <c r="CA44" s="214"/>
      <c r="CB44" s="214"/>
      <c r="CC44" s="214"/>
      <c r="CD44" s="214"/>
      <c r="CE44" s="132"/>
      <c r="CF44" s="133"/>
      <c r="CG44" s="133"/>
      <c r="CH44" s="133"/>
      <c r="CI44" s="133"/>
      <c r="CJ44" s="134"/>
      <c r="CO44" s="136"/>
      <c r="CP44" s="136"/>
      <c r="CQ44" s="136"/>
      <c r="CR44" s="136"/>
      <c r="CS44" s="136"/>
      <c r="CT44" s="136"/>
      <c r="CU44" s="136"/>
      <c r="CV44" s="136"/>
      <c r="CW44" s="136"/>
      <c r="CX44" s="132"/>
      <c r="CY44" s="133"/>
      <c r="CZ44" s="133"/>
      <c r="DA44" s="133"/>
      <c r="DB44" s="133"/>
      <c r="DC44" s="133"/>
      <c r="DD44" s="134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3"/>
      <c r="EM44" s="3"/>
      <c r="EN44" s="195">
        <f>IF(HZ4="Торговля оптовая, посреднич/риэлт. деят-ть","X","")</f>
      </c>
      <c r="EO44" s="196"/>
      <c r="EP44" s="189" t="s">
        <v>257</v>
      </c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89"/>
      <c r="FK44" s="189"/>
      <c r="FL44" s="189"/>
      <c r="FM44" s="189"/>
    </row>
    <row r="45" spans="118:169" ht="6.75" customHeight="1"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3"/>
      <c r="EM45" s="3"/>
      <c r="EN45" s="197"/>
      <c r="EO45" s="198"/>
      <c r="EP45" s="189"/>
      <c r="EQ45" s="189"/>
      <c r="ER45" s="189"/>
      <c r="ES45" s="189"/>
      <c r="ET45" s="189"/>
      <c r="EU45" s="189"/>
      <c r="EV45" s="189"/>
      <c r="EW45" s="189"/>
      <c r="EX45" s="189"/>
      <c r="EY45" s="189"/>
      <c r="EZ45" s="189"/>
      <c r="FA45" s="189"/>
      <c r="FB45" s="189"/>
      <c r="FC45" s="189"/>
      <c r="FD45" s="189"/>
      <c r="FE45" s="189"/>
      <c r="FF45" s="189"/>
      <c r="FG45" s="189"/>
      <c r="FH45" s="189"/>
      <c r="FI45" s="189"/>
      <c r="FJ45" s="189"/>
      <c r="FK45" s="189"/>
      <c r="FL45" s="189"/>
      <c r="FM45" s="189"/>
    </row>
    <row r="46" spans="2:169" ht="6.75" customHeight="1"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8"/>
      <c r="BG46" s="121" t="s">
        <v>243</v>
      </c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6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8"/>
      <c r="DL46" s="126">
        <f>IF(HZ4="Частное детективное/охраное предприятие","X","")</f>
      </c>
      <c r="DM46" s="128"/>
      <c r="DN46" s="189" t="s">
        <v>35</v>
      </c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9"/>
      <c r="EM46" s="9"/>
      <c r="EN46" s="3"/>
      <c r="EO46" s="3"/>
      <c r="EP46" s="189"/>
      <c r="EQ46" s="189"/>
      <c r="ER46" s="189"/>
      <c r="ES46" s="189"/>
      <c r="ET46" s="189"/>
      <c r="EU46" s="189"/>
      <c r="EV46" s="189"/>
      <c r="EW46" s="189"/>
      <c r="EX46" s="189"/>
      <c r="EY46" s="189"/>
      <c r="EZ46" s="189"/>
      <c r="FA46" s="189"/>
      <c r="FB46" s="189"/>
      <c r="FC46" s="189"/>
      <c r="FD46" s="189"/>
      <c r="FE46" s="189"/>
      <c r="FF46" s="189"/>
      <c r="FG46" s="189"/>
      <c r="FH46" s="189"/>
      <c r="FI46" s="189"/>
      <c r="FJ46" s="189"/>
      <c r="FK46" s="189"/>
      <c r="FL46" s="189"/>
      <c r="FM46" s="189"/>
    </row>
    <row r="47" spans="2:170" ht="6.75" customHeight="1"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9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1"/>
      <c r="DL47" s="132"/>
      <c r="DM47" s="134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9"/>
      <c r="EM47" s="9"/>
      <c r="EP47" s="199" t="s">
        <v>244</v>
      </c>
      <c r="EQ47" s="199"/>
      <c r="ER47" s="199"/>
      <c r="ES47" s="199"/>
      <c r="ET47" s="199"/>
      <c r="EU47" s="199"/>
      <c r="EV47" s="199"/>
      <c r="EW47" s="199"/>
      <c r="EX47" s="199"/>
      <c r="EY47" s="199"/>
      <c r="EZ47" s="199"/>
      <c r="FA47" s="199"/>
      <c r="FB47" s="199"/>
      <c r="FC47" s="199"/>
      <c r="FD47" s="199"/>
      <c r="FE47" s="199"/>
      <c r="FF47" s="199"/>
      <c r="FG47" s="199"/>
      <c r="FH47" s="199"/>
      <c r="FI47" s="199"/>
      <c r="FJ47" s="199"/>
      <c r="FK47" s="199"/>
      <c r="FL47" s="199"/>
      <c r="FM47" s="199"/>
      <c r="FN47" s="31"/>
    </row>
    <row r="48" spans="2:170" ht="6.75" customHeight="1">
      <c r="B48" s="132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4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32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4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3"/>
      <c r="EM48" s="3"/>
      <c r="EN48" s="195">
        <f>IF(HZ4="Обществееное питание, предприятия быстрого обслуживания","X","")</f>
      </c>
      <c r="EO48" s="196"/>
      <c r="EP48" s="199"/>
      <c r="EQ48" s="199"/>
      <c r="ER48" s="199"/>
      <c r="ES48" s="199"/>
      <c r="ET48" s="199"/>
      <c r="EU48" s="199"/>
      <c r="EV48" s="199"/>
      <c r="EW48" s="199"/>
      <c r="EX48" s="199"/>
      <c r="EY48" s="199"/>
      <c r="EZ48" s="199"/>
      <c r="FA48" s="199"/>
      <c r="FB48" s="199"/>
      <c r="FC48" s="199"/>
      <c r="FD48" s="199"/>
      <c r="FE48" s="199"/>
      <c r="FF48" s="199"/>
      <c r="FG48" s="199"/>
      <c r="FH48" s="199"/>
      <c r="FI48" s="199"/>
      <c r="FJ48" s="199"/>
      <c r="FK48" s="199"/>
      <c r="FL48" s="199"/>
      <c r="FM48" s="199"/>
      <c r="FN48" s="31"/>
    </row>
    <row r="49" spans="144:170" ht="6.75" customHeight="1">
      <c r="EN49" s="197"/>
      <c r="EO49" s="198"/>
      <c r="EP49" s="199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  <c r="FF49" s="199"/>
      <c r="FG49" s="199"/>
      <c r="FH49" s="199"/>
      <c r="FI49" s="199"/>
      <c r="FJ49" s="199"/>
      <c r="FK49" s="199"/>
      <c r="FL49" s="199"/>
      <c r="FM49" s="199"/>
      <c r="FN49" s="31"/>
    </row>
    <row r="50" spans="2:170" ht="6.75" customHeight="1">
      <c r="B50" s="126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8"/>
      <c r="BG50" s="104" t="s">
        <v>96</v>
      </c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36" t="s">
        <v>97</v>
      </c>
      <c r="BU50" s="136"/>
      <c r="BV50" s="136"/>
      <c r="BW50" s="136"/>
      <c r="BX50" s="136"/>
      <c r="BY50" s="126"/>
      <c r="BZ50" s="127"/>
      <c r="CA50" s="127"/>
      <c r="CB50" s="127"/>
      <c r="CC50" s="127"/>
      <c r="CD50" s="128"/>
      <c r="CE50" s="237" t="s">
        <v>72</v>
      </c>
      <c r="CF50" s="238"/>
      <c r="CG50" s="238"/>
      <c r="CH50" s="238"/>
      <c r="CI50" s="238"/>
      <c r="CJ50" s="238"/>
      <c r="CK50" s="238"/>
      <c r="CL50" s="238"/>
      <c r="CM50" s="238"/>
      <c r="CN50" s="239"/>
      <c r="CO50" s="126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8"/>
      <c r="DL50" s="126">
        <f>IF(HZ4="Сборочные производства (в т.ч. сборка мебели)","X","")</f>
      </c>
      <c r="DM50" s="128"/>
      <c r="DN50" s="189" t="s">
        <v>36</v>
      </c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/>
      <c r="EG50" s="189"/>
      <c r="EH50" s="189"/>
      <c r="EI50" s="189"/>
      <c r="EJ50" s="189"/>
      <c r="EK50" s="189"/>
      <c r="EL50" s="9"/>
      <c r="EM50" s="9"/>
      <c r="EN50" s="3"/>
      <c r="EO50" s="3"/>
      <c r="EP50" s="199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199"/>
      <c r="FI50" s="199"/>
      <c r="FJ50" s="199"/>
      <c r="FK50" s="199"/>
      <c r="FL50" s="199"/>
      <c r="FM50" s="199"/>
      <c r="FN50" s="31"/>
    </row>
    <row r="51" spans="2:170" ht="6.75" customHeight="1"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1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36"/>
      <c r="BU51" s="136"/>
      <c r="BV51" s="136"/>
      <c r="BW51" s="136"/>
      <c r="BX51" s="136"/>
      <c r="BY51" s="129"/>
      <c r="BZ51" s="130"/>
      <c r="CA51" s="130"/>
      <c r="CB51" s="130"/>
      <c r="CC51" s="130"/>
      <c r="CD51" s="131"/>
      <c r="CE51" s="237"/>
      <c r="CF51" s="238"/>
      <c r="CG51" s="238"/>
      <c r="CH51" s="238"/>
      <c r="CI51" s="238"/>
      <c r="CJ51" s="238"/>
      <c r="CK51" s="238"/>
      <c r="CL51" s="238"/>
      <c r="CM51" s="238"/>
      <c r="CN51" s="239"/>
      <c r="CO51" s="129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  <c r="DL51" s="132"/>
      <c r="DM51" s="134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9"/>
      <c r="EM51" s="9"/>
      <c r="EP51" s="189" t="s">
        <v>24</v>
      </c>
      <c r="EQ51" s="189"/>
      <c r="ER51" s="189"/>
      <c r="ES51" s="189"/>
      <c r="ET51" s="189"/>
      <c r="EU51" s="189"/>
      <c r="EV51" s="189"/>
      <c r="EW51" s="189"/>
      <c r="EX51" s="189"/>
      <c r="EY51" s="189"/>
      <c r="EZ51" s="189"/>
      <c r="FA51" s="189"/>
      <c r="FB51" s="189"/>
      <c r="FC51" s="189"/>
      <c r="FD51" s="189"/>
      <c r="FE51" s="189"/>
      <c r="FF51" s="189"/>
      <c r="FG51" s="189"/>
      <c r="FH51" s="189"/>
      <c r="FI51" s="189"/>
      <c r="FJ51" s="189"/>
      <c r="FK51" s="189"/>
      <c r="FL51" s="189"/>
      <c r="FM51" s="189"/>
      <c r="FN51" s="4"/>
    </row>
    <row r="52" spans="2:170" ht="6.75" customHeight="1">
      <c r="B52" s="132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36"/>
      <c r="BU52" s="136"/>
      <c r="BV52" s="136"/>
      <c r="BW52" s="136"/>
      <c r="BX52" s="136"/>
      <c r="BY52" s="132"/>
      <c r="BZ52" s="133"/>
      <c r="CA52" s="133"/>
      <c r="CB52" s="133"/>
      <c r="CC52" s="133"/>
      <c r="CD52" s="134"/>
      <c r="CE52" s="237"/>
      <c r="CF52" s="238"/>
      <c r="CG52" s="238"/>
      <c r="CH52" s="238"/>
      <c r="CI52" s="238"/>
      <c r="CJ52" s="238"/>
      <c r="CK52" s="238"/>
      <c r="CL52" s="238"/>
      <c r="CM52" s="238"/>
      <c r="CN52" s="239"/>
      <c r="CO52" s="132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4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3"/>
      <c r="EM52" s="3"/>
      <c r="EN52" s="126">
        <f>IF(HZ4="Добывающая пром-ть (кроме Топливно Энергетический Комплекс)","X","")</f>
      </c>
      <c r="EO52" s="128"/>
      <c r="EP52" s="189"/>
      <c r="EQ52" s="189"/>
      <c r="ER52" s="189"/>
      <c r="ES52" s="189"/>
      <c r="ET52" s="189"/>
      <c r="EU52" s="189"/>
      <c r="EV52" s="189"/>
      <c r="EW52" s="189"/>
      <c r="EX52" s="189"/>
      <c r="EY52" s="189"/>
      <c r="EZ52" s="189"/>
      <c r="FA52" s="189"/>
      <c r="FB52" s="189"/>
      <c r="FC52" s="189"/>
      <c r="FD52" s="189"/>
      <c r="FE52" s="189"/>
      <c r="FF52" s="189"/>
      <c r="FG52" s="189"/>
      <c r="FH52" s="189"/>
      <c r="FI52" s="189"/>
      <c r="FJ52" s="189"/>
      <c r="FK52" s="189"/>
      <c r="FL52" s="189"/>
      <c r="FM52" s="189"/>
      <c r="FN52" s="4"/>
    </row>
    <row r="53" spans="59:170" ht="6.75" customHeight="1">
      <c r="BG53" s="235" t="s">
        <v>98</v>
      </c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EN53" s="132"/>
      <c r="EO53" s="134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189"/>
      <c r="FK53" s="189"/>
      <c r="FL53" s="189"/>
      <c r="FM53" s="189"/>
      <c r="FN53" s="4"/>
    </row>
    <row r="54" spans="2:170" ht="6.75" customHeight="1" thickBot="1">
      <c r="B54" s="223" t="s">
        <v>58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13"/>
      <c r="AT54" s="13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236"/>
      <c r="CZ54" s="236"/>
      <c r="DA54" s="236"/>
      <c r="DB54" s="236"/>
      <c r="DC54" s="236"/>
      <c r="DD54" s="236"/>
      <c r="DE54" s="236"/>
      <c r="DF54" s="236"/>
      <c r="DG54" s="236"/>
      <c r="DH54" s="236"/>
      <c r="EM54" s="3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  <c r="FB54" s="189"/>
      <c r="FC54" s="189"/>
      <c r="FD54" s="189"/>
      <c r="FE54" s="189"/>
      <c r="FF54" s="189"/>
      <c r="FG54" s="189"/>
      <c r="FH54" s="189"/>
      <c r="FI54" s="189"/>
      <c r="FJ54" s="189"/>
      <c r="FK54" s="189"/>
      <c r="FL54" s="189"/>
      <c r="FM54" s="189"/>
      <c r="FN54" s="4"/>
    </row>
    <row r="55" spans="2:170" ht="6.75" customHeight="1"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13"/>
      <c r="AT55" s="13"/>
      <c r="EP55" s="189"/>
      <c r="EQ55" s="189"/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  <c r="FB55" s="189"/>
      <c r="FC55" s="189"/>
      <c r="FD55" s="189"/>
      <c r="FE55" s="189"/>
      <c r="FF55" s="189"/>
      <c r="FG55" s="189"/>
      <c r="FH55" s="189"/>
      <c r="FI55" s="189"/>
      <c r="FJ55" s="189"/>
      <c r="FK55" s="189"/>
      <c r="FL55" s="189"/>
      <c r="FM55" s="189"/>
      <c r="FN55" s="4"/>
    </row>
    <row r="56" spans="2:233" ht="6.75" customHeight="1">
      <c r="B56" s="126" t="s">
        <v>320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8"/>
      <c r="BG56" s="202">
        <f>IF(TRIM(FX56)="РОССИЯ","",FX56)</f>
      </c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3"/>
      <c r="DH56" s="204"/>
      <c r="EH56" s="219" t="s">
        <v>103</v>
      </c>
      <c r="EI56" s="219"/>
      <c r="EJ56" s="219"/>
      <c r="EK56" s="219"/>
      <c r="EL56" s="219"/>
      <c r="EM56" s="219"/>
      <c r="EN56" s="219"/>
      <c r="EO56" s="219"/>
      <c r="EP56" s="219"/>
      <c r="EQ56" s="219"/>
      <c r="ER56" s="219"/>
      <c r="ES56" s="219"/>
      <c r="ET56" s="219"/>
      <c r="EU56" s="219"/>
      <c r="EV56" s="219"/>
      <c r="EW56" s="219"/>
      <c r="EX56" s="219"/>
      <c r="EY56" s="219"/>
      <c r="EZ56" s="219"/>
      <c r="FA56" s="219"/>
      <c r="FB56" s="22"/>
      <c r="FC56" s="22"/>
      <c r="FD56" s="22"/>
      <c r="FE56" s="121" t="s">
        <v>104</v>
      </c>
      <c r="FF56" s="121"/>
      <c r="FG56" s="121"/>
      <c r="FH56" s="121"/>
      <c r="FI56" s="121"/>
      <c r="FJ56" s="121"/>
      <c r="FK56" s="121"/>
      <c r="FL56" s="121"/>
      <c r="FM56" s="121"/>
      <c r="FN56" s="121"/>
      <c r="FX56" s="202" t="s">
        <v>321</v>
      </c>
      <c r="FY56" s="203"/>
      <c r="FZ56" s="203"/>
      <c r="GA56" s="203"/>
      <c r="GB56" s="203"/>
      <c r="GC56" s="203"/>
      <c r="GD56" s="203"/>
      <c r="GE56" s="203"/>
      <c r="GF56" s="203"/>
      <c r="GG56" s="203"/>
      <c r="GH56" s="203"/>
      <c r="GI56" s="203"/>
      <c r="GJ56" s="203"/>
      <c r="GK56" s="203"/>
      <c r="GL56" s="203"/>
      <c r="GM56" s="203"/>
      <c r="GN56" s="203"/>
      <c r="GO56" s="203"/>
      <c r="GP56" s="203"/>
      <c r="GQ56" s="203"/>
      <c r="GR56" s="203"/>
      <c r="GS56" s="203"/>
      <c r="GT56" s="203"/>
      <c r="GU56" s="203"/>
      <c r="GV56" s="203"/>
      <c r="GW56" s="203"/>
      <c r="GX56" s="203"/>
      <c r="GY56" s="203"/>
      <c r="GZ56" s="203"/>
      <c r="HA56" s="203"/>
      <c r="HB56" s="203"/>
      <c r="HC56" s="203"/>
      <c r="HD56" s="203"/>
      <c r="HE56" s="203"/>
      <c r="HF56" s="203"/>
      <c r="HG56" s="203"/>
      <c r="HH56" s="203"/>
      <c r="HI56" s="203"/>
      <c r="HJ56" s="203"/>
      <c r="HK56" s="203"/>
      <c r="HL56" s="203"/>
      <c r="HM56" s="203"/>
      <c r="HN56" s="203"/>
      <c r="HO56" s="203"/>
      <c r="HP56" s="203"/>
      <c r="HQ56" s="203"/>
      <c r="HR56" s="203"/>
      <c r="HS56" s="203"/>
      <c r="HT56" s="203"/>
      <c r="HU56" s="203"/>
      <c r="HV56" s="203"/>
      <c r="HW56" s="203"/>
      <c r="HX56" s="203"/>
      <c r="HY56" s="204"/>
    </row>
    <row r="57" spans="2:233" ht="6.75" customHeight="1"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1"/>
      <c r="BG57" s="205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7"/>
      <c r="DL57" s="194" t="s">
        <v>102</v>
      </c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F57" s="394"/>
      <c r="EG57" s="395"/>
      <c r="EH57" s="219"/>
      <c r="EI57" s="219"/>
      <c r="EJ57" s="219"/>
      <c r="EK57" s="219"/>
      <c r="EL57" s="219"/>
      <c r="EM57" s="219"/>
      <c r="EN57" s="219"/>
      <c r="EO57" s="219"/>
      <c r="EP57" s="219"/>
      <c r="EQ57" s="219"/>
      <c r="ER57" s="219"/>
      <c r="ES57" s="219"/>
      <c r="ET57" s="219"/>
      <c r="EU57" s="219"/>
      <c r="EV57" s="219"/>
      <c r="EW57" s="219"/>
      <c r="EX57" s="219"/>
      <c r="EY57" s="219"/>
      <c r="EZ57" s="219"/>
      <c r="FA57" s="219"/>
      <c r="FB57" s="22"/>
      <c r="FC57" s="394">
        <f>IF("1"="0","X","")</f>
      </c>
      <c r="FD57" s="395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X57" s="205"/>
      <c r="FY57" s="206"/>
      <c r="FZ57" s="206"/>
      <c r="GA57" s="206"/>
      <c r="GB57" s="206"/>
      <c r="GC57" s="206"/>
      <c r="GD57" s="206"/>
      <c r="GE57" s="206"/>
      <c r="GF57" s="206"/>
      <c r="GG57" s="206"/>
      <c r="GH57" s="206"/>
      <c r="GI57" s="206"/>
      <c r="GJ57" s="206"/>
      <c r="GK57" s="206"/>
      <c r="GL57" s="206"/>
      <c r="GM57" s="206"/>
      <c r="GN57" s="206"/>
      <c r="GO57" s="206"/>
      <c r="GP57" s="206"/>
      <c r="GQ57" s="206"/>
      <c r="GR57" s="206"/>
      <c r="GS57" s="206"/>
      <c r="GT57" s="206"/>
      <c r="GU57" s="206"/>
      <c r="GV57" s="206"/>
      <c r="GW57" s="206"/>
      <c r="GX57" s="206"/>
      <c r="GY57" s="206"/>
      <c r="GZ57" s="206"/>
      <c r="HA57" s="206"/>
      <c r="HB57" s="206"/>
      <c r="HC57" s="206"/>
      <c r="HD57" s="206"/>
      <c r="HE57" s="206"/>
      <c r="HF57" s="206"/>
      <c r="HG57" s="206"/>
      <c r="HH57" s="206"/>
      <c r="HI57" s="206"/>
      <c r="HJ57" s="206"/>
      <c r="HK57" s="206"/>
      <c r="HL57" s="206"/>
      <c r="HM57" s="206"/>
      <c r="HN57" s="206"/>
      <c r="HO57" s="206"/>
      <c r="HP57" s="206"/>
      <c r="HQ57" s="206"/>
      <c r="HR57" s="206"/>
      <c r="HS57" s="206"/>
      <c r="HT57" s="206"/>
      <c r="HU57" s="206"/>
      <c r="HV57" s="206"/>
      <c r="HW57" s="206"/>
      <c r="HX57" s="206"/>
      <c r="HY57" s="207"/>
    </row>
    <row r="58" spans="2:233" ht="6.75" customHeight="1">
      <c r="B58" s="132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4"/>
      <c r="BG58" s="205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7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F58" s="396"/>
      <c r="EG58" s="397"/>
      <c r="EH58" s="219"/>
      <c r="EI58" s="219"/>
      <c r="EJ58" s="219"/>
      <c r="EK58" s="219"/>
      <c r="EL58" s="219"/>
      <c r="EM58" s="219"/>
      <c r="EN58" s="219"/>
      <c r="EO58" s="219"/>
      <c r="EP58" s="219"/>
      <c r="EQ58" s="219"/>
      <c r="ER58" s="219"/>
      <c r="ES58" s="219"/>
      <c r="ET58" s="219"/>
      <c r="EU58" s="219"/>
      <c r="EV58" s="219"/>
      <c r="EW58" s="219"/>
      <c r="EX58" s="219"/>
      <c r="EY58" s="219"/>
      <c r="EZ58" s="219"/>
      <c r="FA58" s="219"/>
      <c r="FB58" s="22"/>
      <c r="FC58" s="396"/>
      <c r="FD58" s="397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X58" s="205"/>
      <c r="FY58" s="206"/>
      <c r="FZ58" s="206"/>
      <c r="GA58" s="206"/>
      <c r="GB58" s="206"/>
      <c r="GC58" s="206"/>
      <c r="GD58" s="206"/>
      <c r="GE58" s="206"/>
      <c r="GF58" s="206"/>
      <c r="GG58" s="206"/>
      <c r="GH58" s="206"/>
      <c r="GI58" s="206"/>
      <c r="GJ58" s="206"/>
      <c r="GK58" s="206"/>
      <c r="GL58" s="206"/>
      <c r="GM58" s="206"/>
      <c r="GN58" s="206"/>
      <c r="GO58" s="206"/>
      <c r="GP58" s="206"/>
      <c r="GQ58" s="206"/>
      <c r="GR58" s="206"/>
      <c r="GS58" s="206"/>
      <c r="GT58" s="206"/>
      <c r="GU58" s="206"/>
      <c r="GV58" s="206"/>
      <c r="GW58" s="206"/>
      <c r="GX58" s="206"/>
      <c r="GY58" s="206"/>
      <c r="GZ58" s="206"/>
      <c r="HA58" s="206"/>
      <c r="HB58" s="206"/>
      <c r="HC58" s="206"/>
      <c r="HD58" s="206"/>
      <c r="HE58" s="206"/>
      <c r="HF58" s="206"/>
      <c r="HG58" s="206"/>
      <c r="HH58" s="206"/>
      <c r="HI58" s="206"/>
      <c r="HJ58" s="206"/>
      <c r="HK58" s="206"/>
      <c r="HL58" s="206"/>
      <c r="HM58" s="206"/>
      <c r="HN58" s="206"/>
      <c r="HO58" s="206"/>
      <c r="HP58" s="206"/>
      <c r="HQ58" s="206"/>
      <c r="HR58" s="206"/>
      <c r="HS58" s="206"/>
      <c r="HT58" s="206"/>
      <c r="HU58" s="206"/>
      <c r="HV58" s="206"/>
      <c r="HW58" s="206"/>
      <c r="HX58" s="206"/>
      <c r="HY58" s="207"/>
    </row>
    <row r="59" spans="59:233" ht="6.75" customHeight="1">
      <c r="BG59" s="205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7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F59" s="20"/>
      <c r="EG59" s="20"/>
      <c r="EH59" s="219"/>
      <c r="EI59" s="219"/>
      <c r="EJ59" s="219"/>
      <c r="EK59" s="219"/>
      <c r="EL59" s="219"/>
      <c r="EM59" s="219"/>
      <c r="EN59" s="219"/>
      <c r="EO59" s="219"/>
      <c r="EP59" s="219"/>
      <c r="EQ59" s="219"/>
      <c r="ER59" s="219"/>
      <c r="ES59" s="219"/>
      <c r="ET59" s="219"/>
      <c r="EU59" s="219"/>
      <c r="EV59" s="219"/>
      <c r="EW59" s="219"/>
      <c r="EX59" s="219"/>
      <c r="EY59" s="219"/>
      <c r="EZ59" s="219"/>
      <c r="FA59" s="219"/>
      <c r="FB59" s="22"/>
      <c r="FC59" s="22"/>
      <c r="FD59" s="22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X59" s="205"/>
      <c r="FY59" s="206"/>
      <c r="FZ59" s="206"/>
      <c r="GA59" s="206"/>
      <c r="GB59" s="206"/>
      <c r="GC59" s="206"/>
      <c r="GD59" s="206"/>
      <c r="GE59" s="206"/>
      <c r="GF59" s="206"/>
      <c r="GG59" s="206"/>
      <c r="GH59" s="206"/>
      <c r="GI59" s="206"/>
      <c r="GJ59" s="206"/>
      <c r="GK59" s="206"/>
      <c r="GL59" s="206"/>
      <c r="GM59" s="206"/>
      <c r="GN59" s="206"/>
      <c r="GO59" s="206"/>
      <c r="GP59" s="206"/>
      <c r="GQ59" s="206"/>
      <c r="GR59" s="206"/>
      <c r="GS59" s="206"/>
      <c r="GT59" s="206"/>
      <c r="GU59" s="206"/>
      <c r="GV59" s="206"/>
      <c r="GW59" s="206"/>
      <c r="GX59" s="206"/>
      <c r="GY59" s="206"/>
      <c r="GZ59" s="206"/>
      <c r="HA59" s="206"/>
      <c r="HB59" s="206"/>
      <c r="HC59" s="206"/>
      <c r="HD59" s="206"/>
      <c r="HE59" s="206"/>
      <c r="HF59" s="206"/>
      <c r="HG59" s="206"/>
      <c r="HH59" s="206"/>
      <c r="HI59" s="206"/>
      <c r="HJ59" s="206"/>
      <c r="HK59" s="206"/>
      <c r="HL59" s="206"/>
      <c r="HM59" s="206"/>
      <c r="HN59" s="206"/>
      <c r="HO59" s="206"/>
      <c r="HP59" s="206"/>
      <c r="HQ59" s="206"/>
      <c r="HR59" s="206"/>
      <c r="HS59" s="206"/>
      <c r="HT59" s="206"/>
      <c r="HU59" s="206"/>
      <c r="HV59" s="206"/>
      <c r="HW59" s="206"/>
      <c r="HX59" s="206"/>
      <c r="HY59" s="207"/>
    </row>
    <row r="60" spans="2:233" ht="6.75" customHeight="1">
      <c r="B60" s="223" t="s">
        <v>59</v>
      </c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50"/>
      <c r="Q60" s="251"/>
      <c r="R60" s="251"/>
      <c r="S60" s="251"/>
      <c r="T60" s="251"/>
      <c r="U60" s="251"/>
      <c r="V60" s="252"/>
      <c r="W60" s="12"/>
      <c r="X60" s="254" t="s">
        <v>60</v>
      </c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0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2"/>
      <c r="BG60" s="205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7"/>
      <c r="DL60" s="20"/>
      <c r="DM60" s="20"/>
      <c r="DN60" s="20"/>
      <c r="DO60" s="20"/>
      <c r="EH60" s="311"/>
      <c r="EI60" s="311"/>
      <c r="EJ60" s="311"/>
      <c r="EK60" s="311"/>
      <c r="EL60" s="311"/>
      <c r="EM60" s="311"/>
      <c r="EN60" s="311"/>
      <c r="EO60" s="311"/>
      <c r="EP60" s="311"/>
      <c r="EQ60" s="311"/>
      <c r="ER60" s="311"/>
      <c r="ES60" s="311"/>
      <c r="ET60" s="311"/>
      <c r="EU60" s="311"/>
      <c r="EV60" s="311"/>
      <c r="EW60" s="311"/>
      <c r="EX60" s="311"/>
      <c r="EY60" s="311"/>
      <c r="EZ60" s="311"/>
      <c r="FA60" s="311"/>
      <c r="FX60" s="205"/>
      <c r="FY60" s="206"/>
      <c r="FZ60" s="206"/>
      <c r="GA60" s="206"/>
      <c r="GB60" s="206"/>
      <c r="GC60" s="206"/>
      <c r="GD60" s="206"/>
      <c r="GE60" s="206"/>
      <c r="GF60" s="206"/>
      <c r="GG60" s="206"/>
      <c r="GH60" s="206"/>
      <c r="GI60" s="206"/>
      <c r="GJ60" s="206"/>
      <c r="GK60" s="206"/>
      <c r="GL60" s="206"/>
      <c r="GM60" s="206"/>
      <c r="GN60" s="206"/>
      <c r="GO60" s="206"/>
      <c r="GP60" s="206"/>
      <c r="GQ60" s="206"/>
      <c r="GR60" s="206"/>
      <c r="GS60" s="206"/>
      <c r="GT60" s="206"/>
      <c r="GU60" s="206"/>
      <c r="GV60" s="206"/>
      <c r="GW60" s="206"/>
      <c r="GX60" s="206"/>
      <c r="GY60" s="206"/>
      <c r="GZ60" s="206"/>
      <c r="HA60" s="206"/>
      <c r="HB60" s="206"/>
      <c r="HC60" s="206"/>
      <c r="HD60" s="206"/>
      <c r="HE60" s="206"/>
      <c r="HF60" s="206"/>
      <c r="HG60" s="206"/>
      <c r="HH60" s="206"/>
      <c r="HI60" s="206"/>
      <c r="HJ60" s="206"/>
      <c r="HK60" s="206"/>
      <c r="HL60" s="206"/>
      <c r="HM60" s="206"/>
      <c r="HN60" s="206"/>
      <c r="HO60" s="206"/>
      <c r="HP60" s="206"/>
      <c r="HQ60" s="206"/>
      <c r="HR60" s="206"/>
      <c r="HS60" s="206"/>
      <c r="HT60" s="206"/>
      <c r="HU60" s="206"/>
      <c r="HV60" s="206"/>
      <c r="HW60" s="206"/>
      <c r="HX60" s="206"/>
      <c r="HY60" s="207"/>
    </row>
    <row r="61" spans="2:233" ht="6.75" customHeight="1"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53"/>
      <c r="Q61" s="254"/>
      <c r="R61" s="254"/>
      <c r="S61" s="254"/>
      <c r="T61" s="254"/>
      <c r="U61" s="254"/>
      <c r="V61" s="255"/>
      <c r="W61" s="12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3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5"/>
      <c r="BG61" s="208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9"/>
      <c r="DG61" s="209"/>
      <c r="DH61" s="210"/>
      <c r="DL61" s="316" t="s">
        <v>105</v>
      </c>
      <c r="DM61" s="316"/>
      <c r="DN61" s="316"/>
      <c r="DO61" s="316"/>
      <c r="DP61" s="316"/>
      <c r="DQ61" s="316"/>
      <c r="DR61" s="316"/>
      <c r="DS61" s="316"/>
      <c r="DT61" s="316"/>
      <c r="DU61" s="316"/>
      <c r="DV61" s="316"/>
      <c r="DW61" s="316"/>
      <c r="DX61" s="316"/>
      <c r="DY61" s="316"/>
      <c r="DZ61" s="316"/>
      <c r="EA61" s="316"/>
      <c r="EB61" s="316"/>
      <c r="EC61" s="316"/>
      <c r="ED61" s="316"/>
      <c r="EF61" s="126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8"/>
      <c r="FN61" s="5"/>
      <c r="FX61" s="208"/>
      <c r="FY61" s="209"/>
      <c r="FZ61" s="209"/>
      <c r="GA61" s="209"/>
      <c r="GB61" s="209"/>
      <c r="GC61" s="209"/>
      <c r="GD61" s="209"/>
      <c r="GE61" s="209"/>
      <c r="GF61" s="209"/>
      <c r="GG61" s="209"/>
      <c r="GH61" s="209"/>
      <c r="GI61" s="209"/>
      <c r="GJ61" s="209"/>
      <c r="GK61" s="209"/>
      <c r="GL61" s="209"/>
      <c r="GM61" s="209"/>
      <c r="GN61" s="209"/>
      <c r="GO61" s="209"/>
      <c r="GP61" s="209"/>
      <c r="GQ61" s="209"/>
      <c r="GR61" s="209"/>
      <c r="GS61" s="209"/>
      <c r="GT61" s="209"/>
      <c r="GU61" s="209"/>
      <c r="GV61" s="209"/>
      <c r="GW61" s="209"/>
      <c r="GX61" s="209"/>
      <c r="GY61" s="209"/>
      <c r="GZ61" s="209"/>
      <c r="HA61" s="209"/>
      <c r="HB61" s="209"/>
      <c r="HC61" s="209"/>
      <c r="HD61" s="209"/>
      <c r="HE61" s="209"/>
      <c r="HF61" s="209"/>
      <c r="HG61" s="209"/>
      <c r="HH61" s="209"/>
      <c r="HI61" s="209"/>
      <c r="HJ61" s="209"/>
      <c r="HK61" s="209"/>
      <c r="HL61" s="209"/>
      <c r="HM61" s="209"/>
      <c r="HN61" s="209"/>
      <c r="HO61" s="209"/>
      <c r="HP61" s="209"/>
      <c r="HQ61" s="209"/>
      <c r="HR61" s="209"/>
      <c r="HS61" s="209"/>
      <c r="HT61" s="209"/>
      <c r="HU61" s="209"/>
      <c r="HV61" s="209"/>
      <c r="HW61" s="209"/>
      <c r="HX61" s="209"/>
      <c r="HY61" s="210"/>
    </row>
    <row r="62" spans="2:170" ht="6.75" customHeight="1"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56"/>
      <c r="Q62" s="257"/>
      <c r="R62" s="257"/>
      <c r="S62" s="257"/>
      <c r="T62" s="257"/>
      <c r="U62" s="257"/>
      <c r="V62" s="258"/>
      <c r="W62" s="12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6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8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L62" s="316"/>
      <c r="DM62" s="316"/>
      <c r="DN62" s="316"/>
      <c r="DO62" s="316"/>
      <c r="DP62" s="316"/>
      <c r="DQ62" s="316"/>
      <c r="DR62" s="316"/>
      <c r="DS62" s="316"/>
      <c r="DT62" s="316"/>
      <c r="DU62" s="316"/>
      <c r="DV62" s="316"/>
      <c r="DW62" s="316"/>
      <c r="DX62" s="316"/>
      <c r="DY62" s="316"/>
      <c r="DZ62" s="316"/>
      <c r="EA62" s="316"/>
      <c r="EB62" s="316"/>
      <c r="EC62" s="316"/>
      <c r="ED62" s="316"/>
      <c r="EF62" s="129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  <c r="FH62" s="130"/>
      <c r="FI62" s="130"/>
      <c r="FJ62" s="130"/>
      <c r="FK62" s="130"/>
      <c r="FL62" s="130"/>
      <c r="FM62" s="131"/>
      <c r="FN62" s="5"/>
    </row>
    <row r="63" spans="60:170" ht="6.75" customHeight="1">
      <c r="BH63" s="136" t="s">
        <v>93</v>
      </c>
      <c r="BI63" s="136"/>
      <c r="BJ63" s="136"/>
      <c r="BK63" s="136"/>
      <c r="BL63" s="136"/>
      <c r="BM63" s="136"/>
      <c r="BN63" s="126"/>
      <c r="BO63" s="127"/>
      <c r="BP63" s="127"/>
      <c r="BQ63" s="127"/>
      <c r="BR63" s="127"/>
      <c r="BS63" s="128"/>
      <c r="BX63" s="214" t="s">
        <v>94</v>
      </c>
      <c r="BY63" s="214"/>
      <c r="BZ63" s="214"/>
      <c r="CA63" s="214"/>
      <c r="CB63" s="214"/>
      <c r="CC63" s="214"/>
      <c r="CD63" s="214"/>
      <c r="CE63" s="214"/>
      <c r="CF63" s="126"/>
      <c r="CG63" s="127"/>
      <c r="CH63" s="127"/>
      <c r="CI63" s="127"/>
      <c r="CJ63" s="127"/>
      <c r="CK63" s="128"/>
      <c r="CP63" s="136" t="s">
        <v>95</v>
      </c>
      <c r="CQ63" s="136"/>
      <c r="CR63" s="136"/>
      <c r="CS63" s="136"/>
      <c r="CT63" s="136"/>
      <c r="CU63" s="136"/>
      <c r="CV63" s="136"/>
      <c r="CW63" s="136"/>
      <c r="CX63" s="136"/>
      <c r="CY63" s="126"/>
      <c r="CZ63" s="127"/>
      <c r="DA63" s="127"/>
      <c r="DB63" s="127"/>
      <c r="DC63" s="127"/>
      <c r="DD63" s="127"/>
      <c r="DE63" s="128"/>
      <c r="DL63" s="316"/>
      <c r="DM63" s="316"/>
      <c r="DN63" s="316"/>
      <c r="DO63" s="316"/>
      <c r="DP63" s="316"/>
      <c r="DQ63" s="316"/>
      <c r="DR63" s="316"/>
      <c r="DS63" s="316"/>
      <c r="DT63" s="316"/>
      <c r="DU63" s="316"/>
      <c r="DV63" s="316"/>
      <c r="DW63" s="316"/>
      <c r="DX63" s="316"/>
      <c r="DY63" s="316"/>
      <c r="DZ63" s="316"/>
      <c r="EA63" s="316"/>
      <c r="EB63" s="316"/>
      <c r="EC63" s="316"/>
      <c r="ED63" s="316"/>
      <c r="EF63" s="132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4"/>
      <c r="FN63" s="5"/>
    </row>
    <row r="64" spans="2:109" ht="6.75" customHeight="1">
      <c r="B64" s="223" t="s">
        <v>61</v>
      </c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D64" s="120">
        <f>IF("Невоеннообязанный(ая)"="Отсрочка","Х","")</f>
      </c>
      <c r="AE64" s="120"/>
      <c r="AF64" s="122" t="s">
        <v>62</v>
      </c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H64" s="136"/>
      <c r="BI64" s="136"/>
      <c r="BJ64" s="136"/>
      <c r="BK64" s="136"/>
      <c r="BL64" s="136"/>
      <c r="BM64" s="136"/>
      <c r="BN64" s="129"/>
      <c r="BO64" s="130"/>
      <c r="BP64" s="130"/>
      <c r="BQ64" s="130"/>
      <c r="BR64" s="130"/>
      <c r="BS64" s="131"/>
      <c r="BX64" s="214"/>
      <c r="BY64" s="214"/>
      <c r="BZ64" s="214"/>
      <c r="CA64" s="214"/>
      <c r="CB64" s="214"/>
      <c r="CC64" s="214"/>
      <c r="CD64" s="214"/>
      <c r="CE64" s="214"/>
      <c r="CF64" s="129"/>
      <c r="CG64" s="130"/>
      <c r="CH64" s="130"/>
      <c r="CI64" s="130"/>
      <c r="CJ64" s="130"/>
      <c r="CK64" s="131"/>
      <c r="CP64" s="136"/>
      <c r="CQ64" s="136"/>
      <c r="CR64" s="136"/>
      <c r="CS64" s="136"/>
      <c r="CT64" s="136"/>
      <c r="CU64" s="136"/>
      <c r="CV64" s="136"/>
      <c r="CW64" s="136"/>
      <c r="CX64" s="136"/>
      <c r="CY64" s="129"/>
      <c r="CZ64" s="130"/>
      <c r="DA64" s="130"/>
      <c r="DB64" s="130"/>
      <c r="DC64" s="130"/>
      <c r="DD64" s="130"/>
      <c r="DE64" s="131"/>
    </row>
    <row r="65" spans="2:168" ht="6.75" customHeight="1"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D65" s="120"/>
      <c r="AE65" s="120"/>
      <c r="AF65" s="122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H65" s="136"/>
      <c r="BI65" s="136"/>
      <c r="BJ65" s="136"/>
      <c r="BK65" s="136"/>
      <c r="BL65" s="136"/>
      <c r="BM65" s="136"/>
      <c r="BN65" s="132"/>
      <c r="BO65" s="133"/>
      <c r="BP65" s="133"/>
      <c r="BQ65" s="133"/>
      <c r="BR65" s="133"/>
      <c r="BS65" s="134"/>
      <c r="BX65" s="214"/>
      <c r="BY65" s="214"/>
      <c r="BZ65" s="214"/>
      <c r="CA65" s="214"/>
      <c r="CB65" s="214"/>
      <c r="CC65" s="214"/>
      <c r="CD65" s="214"/>
      <c r="CE65" s="214"/>
      <c r="CF65" s="132"/>
      <c r="CG65" s="133"/>
      <c r="CH65" s="133"/>
      <c r="CI65" s="133"/>
      <c r="CJ65" s="133"/>
      <c r="CK65" s="134"/>
      <c r="CP65" s="136"/>
      <c r="CQ65" s="136"/>
      <c r="CR65" s="136"/>
      <c r="CS65" s="136"/>
      <c r="CT65" s="136"/>
      <c r="CU65" s="136"/>
      <c r="CV65" s="136"/>
      <c r="CW65" s="136"/>
      <c r="CX65" s="136"/>
      <c r="CY65" s="132"/>
      <c r="CZ65" s="133"/>
      <c r="DA65" s="133"/>
      <c r="DB65" s="133"/>
      <c r="DC65" s="133"/>
      <c r="DD65" s="133"/>
      <c r="DE65" s="134"/>
      <c r="DL65" s="406" t="s">
        <v>106</v>
      </c>
      <c r="DM65" s="406"/>
      <c r="DN65" s="406"/>
      <c r="DO65" s="406"/>
      <c r="DP65" s="406"/>
      <c r="DQ65" s="406"/>
      <c r="DR65" s="406"/>
      <c r="DS65" s="406"/>
      <c r="DT65" s="406"/>
      <c r="DU65" s="404" t="s">
        <v>267</v>
      </c>
      <c r="DV65" s="404"/>
      <c r="DW65" s="404"/>
      <c r="DX65" s="404"/>
      <c r="DY65" s="404"/>
      <c r="DZ65" s="404"/>
      <c r="EA65" s="404"/>
      <c r="EB65" s="404"/>
      <c r="EC65" s="404"/>
      <c r="ED65" s="404"/>
      <c r="EE65" s="404"/>
      <c r="EF65" s="404"/>
      <c r="EG65" s="404"/>
      <c r="EH65" s="404"/>
      <c r="EI65" s="404"/>
      <c r="EJ65" s="404"/>
      <c r="EK65" s="404"/>
      <c r="EL65" s="404"/>
      <c r="EM65" s="404"/>
      <c r="EN65" s="404"/>
      <c r="EO65" s="404"/>
      <c r="EP65" s="405"/>
      <c r="EQ65" s="126"/>
      <c r="ER65" s="127"/>
      <c r="ES65" s="127"/>
      <c r="ET65" s="128"/>
      <c r="EU65" s="130" t="s">
        <v>107</v>
      </c>
      <c r="EV65" s="130"/>
      <c r="EW65" s="130"/>
      <c r="EX65" s="130"/>
      <c r="EY65" s="130"/>
      <c r="EZ65" s="130"/>
      <c r="FC65" s="126"/>
      <c r="FD65" s="127"/>
      <c r="FE65" s="127"/>
      <c r="FF65" s="128"/>
      <c r="FG65" s="130" t="s">
        <v>108</v>
      </c>
      <c r="FH65" s="130"/>
      <c r="FI65" s="130"/>
      <c r="FJ65" s="130"/>
      <c r="FK65" s="130"/>
      <c r="FL65" s="130"/>
    </row>
    <row r="66" spans="32:168" ht="6.75" customHeight="1"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DL66" s="406"/>
      <c r="DM66" s="406"/>
      <c r="DN66" s="406"/>
      <c r="DO66" s="406"/>
      <c r="DP66" s="406"/>
      <c r="DQ66" s="406"/>
      <c r="DR66" s="406"/>
      <c r="DS66" s="406"/>
      <c r="DT66" s="406"/>
      <c r="DU66" s="404"/>
      <c r="DV66" s="404"/>
      <c r="DW66" s="404"/>
      <c r="DX66" s="404"/>
      <c r="DY66" s="404"/>
      <c r="DZ66" s="404"/>
      <c r="EA66" s="404"/>
      <c r="EB66" s="404"/>
      <c r="EC66" s="404"/>
      <c r="ED66" s="404"/>
      <c r="EE66" s="404"/>
      <c r="EF66" s="404"/>
      <c r="EG66" s="404"/>
      <c r="EH66" s="404"/>
      <c r="EI66" s="404"/>
      <c r="EJ66" s="404"/>
      <c r="EK66" s="404"/>
      <c r="EL66" s="404"/>
      <c r="EM66" s="404"/>
      <c r="EN66" s="404"/>
      <c r="EO66" s="404"/>
      <c r="EP66" s="405"/>
      <c r="EQ66" s="132"/>
      <c r="ER66" s="133"/>
      <c r="ES66" s="133"/>
      <c r="ET66" s="134"/>
      <c r="EU66" s="130"/>
      <c r="EV66" s="130"/>
      <c r="EW66" s="130"/>
      <c r="EX66" s="130"/>
      <c r="EY66" s="130"/>
      <c r="EZ66" s="130"/>
      <c r="FC66" s="132"/>
      <c r="FD66" s="133"/>
      <c r="FE66" s="133"/>
      <c r="FF66" s="134"/>
      <c r="FG66" s="130"/>
      <c r="FH66" s="130"/>
      <c r="FI66" s="130"/>
      <c r="FJ66" s="130"/>
      <c r="FK66" s="130"/>
      <c r="FL66" s="130"/>
    </row>
    <row r="67" spans="2:146" ht="6.75" customHeight="1">
      <c r="B67" s="120" t="str">
        <f>IF("Невоеннообязанный(ая)"="Невоеннообязанный(ая)","Х","")</f>
        <v>Х</v>
      </c>
      <c r="C67" s="120"/>
      <c r="D67" s="122" t="s">
        <v>63</v>
      </c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D67" s="120">
        <f>IF("Невоеннообязанный(ая)"="Военнообязанный(ая)","Х","")</f>
      </c>
      <c r="AE67" s="120"/>
      <c r="AF67" s="122" t="s">
        <v>64</v>
      </c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H67" s="104" t="s">
        <v>96</v>
      </c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36" t="s">
        <v>97</v>
      </c>
      <c r="BV67" s="136"/>
      <c r="BW67" s="136"/>
      <c r="BX67" s="136"/>
      <c r="BY67" s="136"/>
      <c r="BZ67" s="126"/>
      <c r="CA67" s="127"/>
      <c r="CB67" s="127"/>
      <c r="CC67" s="127"/>
      <c r="CD67" s="127"/>
      <c r="CE67" s="128"/>
      <c r="CF67" s="237" t="s">
        <v>72</v>
      </c>
      <c r="CG67" s="238"/>
      <c r="CH67" s="238"/>
      <c r="CI67" s="238"/>
      <c r="CJ67" s="238"/>
      <c r="CK67" s="238"/>
      <c r="CL67" s="238"/>
      <c r="CM67" s="238"/>
      <c r="CN67" s="238"/>
      <c r="CO67" s="239"/>
      <c r="CP67" s="126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8"/>
      <c r="DL67" s="406"/>
      <c r="DM67" s="406"/>
      <c r="DN67" s="406"/>
      <c r="DO67" s="406"/>
      <c r="DP67" s="406"/>
      <c r="DQ67" s="406"/>
      <c r="DR67" s="406"/>
      <c r="DS67" s="406"/>
      <c r="DT67" s="406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</row>
    <row r="68" spans="2:168" ht="6.75" customHeight="1">
      <c r="B68" s="120"/>
      <c r="C68" s="120"/>
      <c r="D68" s="122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D68" s="120"/>
      <c r="AE68" s="120"/>
      <c r="AF68" s="122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36"/>
      <c r="BV68" s="136"/>
      <c r="BW68" s="136"/>
      <c r="BX68" s="136"/>
      <c r="BY68" s="136"/>
      <c r="BZ68" s="129"/>
      <c r="CA68" s="130"/>
      <c r="CB68" s="130"/>
      <c r="CC68" s="130"/>
      <c r="CD68" s="130"/>
      <c r="CE68" s="131"/>
      <c r="CF68" s="237"/>
      <c r="CG68" s="238"/>
      <c r="CH68" s="238"/>
      <c r="CI68" s="238"/>
      <c r="CJ68" s="238"/>
      <c r="CK68" s="238"/>
      <c r="CL68" s="238"/>
      <c r="CM68" s="238"/>
      <c r="CN68" s="238"/>
      <c r="CO68" s="239"/>
      <c r="CP68" s="129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1"/>
      <c r="DL68" s="406"/>
      <c r="DM68" s="406"/>
      <c r="DN68" s="406"/>
      <c r="DO68" s="406"/>
      <c r="DP68" s="406"/>
      <c r="DQ68" s="406"/>
      <c r="DR68" s="406"/>
      <c r="DS68" s="406"/>
      <c r="DT68" s="406"/>
      <c r="DU68" s="403" t="s">
        <v>109</v>
      </c>
      <c r="DV68" s="403"/>
      <c r="DW68" s="403"/>
      <c r="DX68" s="403"/>
      <c r="DY68" s="403"/>
      <c r="DZ68" s="403"/>
      <c r="EA68" s="403"/>
      <c r="EB68" s="403"/>
      <c r="EC68" s="403"/>
      <c r="ED68" s="403"/>
      <c r="EE68" s="403"/>
      <c r="EF68" s="403"/>
      <c r="EG68" s="403"/>
      <c r="EH68" s="403"/>
      <c r="EI68" s="403"/>
      <c r="EJ68" s="403"/>
      <c r="EK68" s="403"/>
      <c r="EL68" s="403"/>
      <c r="EM68" s="403"/>
      <c r="EN68" s="403"/>
      <c r="EO68" s="403"/>
      <c r="EP68" s="403"/>
      <c r="EQ68" s="126"/>
      <c r="ER68" s="127"/>
      <c r="ES68" s="127"/>
      <c r="ET68" s="128"/>
      <c r="EU68" s="130" t="s">
        <v>107</v>
      </c>
      <c r="EV68" s="130"/>
      <c r="EW68" s="130"/>
      <c r="EX68" s="130"/>
      <c r="EY68" s="130"/>
      <c r="EZ68" s="130"/>
      <c r="FC68" s="126"/>
      <c r="FD68" s="127"/>
      <c r="FE68" s="127"/>
      <c r="FF68" s="128"/>
      <c r="FG68" s="130" t="s">
        <v>108</v>
      </c>
      <c r="FH68" s="130"/>
      <c r="FI68" s="130"/>
      <c r="FJ68" s="130"/>
      <c r="FK68" s="130"/>
      <c r="FL68" s="130"/>
    </row>
    <row r="69" spans="4:168" ht="6.75" customHeight="1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36"/>
      <c r="BV69" s="136"/>
      <c r="BW69" s="136"/>
      <c r="BX69" s="136"/>
      <c r="BY69" s="136"/>
      <c r="BZ69" s="132"/>
      <c r="CA69" s="133"/>
      <c r="CB69" s="133"/>
      <c r="CC69" s="133"/>
      <c r="CD69" s="133"/>
      <c r="CE69" s="134"/>
      <c r="CF69" s="237"/>
      <c r="CG69" s="238"/>
      <c r="CH69" s="238"/>
      <c r="CI69" s="238"/>
      <c r="CJ69" s="238"/>
      <c r="CK69" s="238"/>
      <c r="CL69" s="238"/>
      <c r="CM69" s="238"/>
      <c r="CN69" s="238"/>
      <c r="CO69" s="239"/>
      <c r="CP69" s="132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4"/>
      <c r="DL69" s="406"/>
      <c r="DM69" s="406"/>
      <c r="DN69" s="406"/>
      <c r="DO69" s="406"/>
      <c r="DP69" s="406"/>
      <c r="DQ69" s="406"/>
      <c r="DR69" s="406"/>
      <c r="DS69" s="406"/>
      <c r="DT69" s="406"/>
      <c r="DU69" s="403"/>
      <c r="DV69" s="403"/>
      <c r="DW69" s="403"/>
      <c r="DX69" s="403"/>
      <c r="DY69" s="403"/>
      <c r="DZ69" s="403"/>
      <c r="EA69" s="403"/>
      <c r="EB69" s="403"/>
      <c r="EC69" s="403"/>
      <c r="ED69" s="403"/>
      <c r="EE69" s="403"/>
      <c r="EF69" s="403"/>
      <c r="EG69" s="403"/>
      <c r="EH69" s="403"/>
      <c r="EI69" s="403"/>
      <c r="EJ69" s="403"/>
      <c r="EK69" s="403"/>
      <c r="EL69" s="403"/>
      <c r="EM69" s="403"/>
      <c r="EN69" s="403"/>
      <c r="EO69" s="403"/>
      <c r="EP69" s="403"/>
      <c r="EQ69" s="132"/>
      <c r="ER69" s="133"/>
      <c r="ES69" s="133"/>
      <c r="ET69" s="134"/>
      <c r="EU69" s="130"/>
      <c r="EV69" s="130"/>
      <c r="EW69" s="130"/>
      <c r="EX69" s="130"/>
      <c r="EY69" s="130"/>
      <c r="EZ69" s="130"/>
      <c r="FC69" s="132"/>
      <c r="FD69" s="133"/>
      <c r="FE69" s="133"/>
      <c r="FF69" s="134"/>
      <c r="FG69" s="130"/>
      <c r="FH69" s="130"/>
      <c r="FI69" s="130"/>
      <c r="FJ69" s="130"/>
      <c r="FK69" s="130"/>
      <c r="FL69" s="130"/>
    </row>
    <row r="70" spans="2:140" ht="6.75" customHeight="1">
      <c r="B70" s="120">
        <f>IF("Невоеннообязанный(ая)"="В запасе","Х","")</f>
      </c>
      <c r="C70" s="120"/>
      <c r="D70" s="122" t="s">
        <v>65</v>
      </c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D70" s="120">
        <f>IF("Невоеннообязанный(ая)"="Призывник","Х","")</f>
      </c>
      <c r="AE70" s="120"/>
      <c r="AF70" s="122" t="s">
        <v>66</v>
      </c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</row>
    <row r="71" spans="2:150" ht="6.75" customHeight="1">
      <c r="B71" s="120"/>
      <c r="C71" s="120"/>
      <c r="D71" s="122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D71" s="120"/>
      <c r="AE71" s="120"/>
      <c r="AF71" s="122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G71" s="347" t="s">
        <v>240</v>
      </c>
      <c r="BH71" s="347"/>
      <c r="BI71" s="347"/>
      <c r="BJ71" s="347"/>
      <c r="BK71" s="347"/>
      <c r="BL71" s="347"/>
      <c r="BM71" s="347"/>
      <c r="BN71" s="347"/>
      <c r="BO71" s="347"/>
      <c r="BP71" s="347"/>
      <c r="BQ71" s="347"/>
      <c r="BR71" s="347"/>
      <c r="BS71" s="347"/>
      <c r="BT71" s="347"/>
      <c r="BU71" s="347"/>
      <c r="BV71" s="347"/>
      <c r="BW71" s="347"/>
      <c r="BX71" s="347"/>
      <c r="BY71" s="347"/>
      <c r="BZ71" s="347"/>
      <c r="CA71" s="347"/>
      <c r="CB71" s="347"/>
      <c r="CC71" s="347"/>
      <c r="CD71" s="347"/>
      <c r="CE71" s="347"/>
      <c r="CF71" s="347"/>
      <c r="CG71" s="347"/>
      <c r="CH71" s="347"/>
      <c r="CI71" s="347"/>
      <c r="CJ71" s="347"/>
      <c r="CK71" s="347"/>
      <c r="CL71" s="347"/>
      <c r="CM71" s="347"/>
      <c r="CN71" s="347"/>
      <c r="CO71" s="347"/>
      <c r="CP71" s="347"/>
      <c r="CQ71" s="347"/>
      <c r="CR71" s="347"/>
      <c r="CS71" s="347"/>
      <c r="CT71" s="347"/>
      <c r="CU71" s="347"/>
      <c r="CV71" s="347"/>
      <c r="CW71" s="347"/>
      <c r="CX71" s="347"/>
      <c r="CY71" s="347"/>
      <c r="CZ71" s="347"/>
      <c r="DA71" s="347"/>
      <c r="DB71" s="347"/>
      <c r="DC71" s="347"/>
      <c r="DD71" s="347"/>
      <c r="DE71" s="347"/>
      <c r="DF71" s="347"/>
      <c r="DG71" s="347"/>
      <c r="DH71" s="347"/>
      <c r="DI71" s="16"/>
      <c r="DK71" s="194" t="s">
        <v>110</v>
      </c>
      <c r="DL71" s="194"/>
      <c r="DM71" s="194"/>
      <c r="DN71" s="194"/>
      <c r="DO71" s="194"/>
      <c r="DP71" s="194"/>
      <c r="DQ71" s="194"/>
      <c r="DR71" s="194"/>
      <c r="DS71" s="194"/>
      <c r="DT71" s="194"/>
      <c r="DU71" s="194"/>
      <c r="DV71" s="194"/>
      <c r="DW71" s="194"/>
      <c r="DX71" s="194"/>
      <c r="DY71" s="194"/>
      <c r="DZ71" s="194"/>
      <c r="EA71" s="194"/>
      <c r="EB71" s="194"/>
      <c r="EC71" s="194"/>
      <c r="ED71" s="194"/>
      <c r="EE71" s="194"/>
      <c r="EF71" s="194"/>
      <c r="EG71" s="194"/>
      <c r="EH71" s="194"/>
      <c r="EI71" s="194"/>
      <c r="EJ71" s="194"/>
      <c r="EK71" s="194"/>
      <c r="EL71" s="194"/>
      <c r="EM71" s="194"/>
      <c r="EN71" s="194"/>
      <c r="EO71" s="194"/>
      <c r="EP71" s="194"/>
      <c r="EQ71" s="194"/>
      <c r="ER71" s="194"/>
      <c r="ES71" s="194"/>
      <c r="ET71" s="194"/>
    </row>
    <row r="72" spans="58:150" ht="6.75" customHeight="1">
      <c r="BF72" s="16"/>
      <c r="BG72" s="347"/>
      <c r="BH72" s="347"/>
      <c r="BI72" s="347"/>
      <c r="BJ72" s="347"/>
      <c r="BK72" s="347"/>
      <c r="BL72" s="347"/>
      <c r="BM72" s="347"/>
      <c r="BN72" s="347"/>
      <c r="BO72" s="347"/>
      <c r="BP72" s="347"/>
      <c r="BQ72" s="347"/>
      <c r="BR72" s="347"/>
      <c r="BS72" s="347"/>
      <c r="BT72" s="347"/>
      <c r="BU72" s="347"/>
      <c r="BV72" s="347"/>
      <c r="BW72" s="347"/>
      <c r="BX72" s="347"/>
      <c r="BY72" s="347"/>
      <c r="BZ72" s="347"/>
      <c r="CA72" s="347"/>
      <c r="CB72" s="347"/>
      <c r="CC72" s="347"/>
      <c r="CD72" s="347"/>
      <c r="CE72" s="347"/>
      <c r="CF72" s="347"/>
      <c r="CG72" s="347"/>
      <c r="CH72" s="347"/>
      <c r="CI72" s="347"/>
      <c r="CJ72" s="347"/>
      <c r="CK72" s="347"/>
      <c r="CL72" s="347"/>
      <c r="CM72" s="347"/>
      <c r="CN72" s="347"/>
      <c r="CO72" s="347"/>
      <c r="CP72" s="347"/>
      <c r="CQ72" s="347"/>
      <c r="CR72" s="347"/>
      <c r="CS72" s="347"/>
      <c r="CT72" s="347"/>
      <c r="CU72" s="347"/>
      <c r="CV72" s="347"/>
      <c r="CW72" s="347"/>
      <c r="CX72" s="347"/>
      <c r="CY72" s="347"/>
      <c r="CZ72" s="347"/>
      <c r="DA72" s="347"/>
      <c r="DB72" s="347"/>
      <c r="DC72" s="347"/>
      <c r="DD72" s="347"/>
      <c r="DE72" s="347"/>
      <c r="DF72" s="347"/>
      <c r="DG72" s="347"/>
      <c r="DH72" s="347"/>
      <c r="DI72" s="16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  <c r="EN72" s="194"/>
      <c r="EO72" s="194"/>
      <c r="EP72" s="194"/>
      <c r="EQ72" s="194"/>
      <c r="ER72" s="194"/>
      <c r="ES72" s="194"/>
      <c r="ET72" s="194"/>
    </row>
    <row r="73" spans="2:113" ht="6.75" customHeight="1">
      <c r="B73" s="235" t="s">
        <v>67</v>
      </c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F73" s="16"/>
      <c r="BG73" s="347"/>
      <c r="BH73" s="347"/>
      <c r="BI73" s="347"/>
      <c r="BJ73" s="347"/>
      <c r="BK73" s="347"/>
      <c r="BL73" s="347"/>
      <c r="BM73" s="347"/>
      <c r="BN73" s="347"/>
      <c r="BO73" s="347"/>
      <c r="BP73" s="347"/>
      <c r="BQ73" s="347"/>
      <c r="BR73" s="347"/>
      <c r="BS73" s="347"/>
      <c r="BT73" s="347"/>
      <c r="BU73" s="347"/>
      <c r="BV73" s="347"/>
      <c r="BW73" s="347"/>
      <c r="BX73" s="347"/>
      <c r="BY73" s="347"/>
      <c r="BZ73" s="347"/>
      <c r="CA73" s="347"/>
      <c r="CB73" s="347"/>
      <c r="CC73" s="347"/>
      <c r="CD73" s="347"/>
      <c r="CE73" s="347"/>
      <c r="CF73" s="347"/>
      <c r="CG73" s="347"/>
      <c r="CH73" s="347"/>
      <c r="CI73" s="347"/>
      <c r="CJ73" s="347"/>
      <c r="CK73" s="347"/>
      <c r="CL73" s="347"/>
      <c r="CM73" s="347"/>
      <c r="CN73" s="347"/>
      <c r="CO73" s="347"/>
      <c r="CP73" s="347"/>
      <c r="CQ73" s="347"/>
      <c r="CR73" s="347"/>
      <c r="CS73" s="347"/>
      <c r="CT73" s="347"/>
      <c r="CU73" s="347"/>
      <c r="CV73" s="347"/>
      <c r="CW73" s="347"/>
      <c r="CX73" s="347"/>
      <c r="CY73" s="347"/>
      <c r="CZ73" s="347"/>
      <c r="DA73" s="347"/>
      <c r="DB73" s="347"/>
      <c r="DC73" s="347"/>
      <c r="DD73" s="347"/>
      <c r="DE73" s="347"/>
      <c r="DF73" s="347"/>
      <c r="DG73" s="347"/>
      <c r="DH73" s="347"/>
      <c r="DI73" s="16"/>
    </row>
    <row r="74" spans="2:169" ht="6.75" customHeight="1" thickBot="1"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F74" s="16"/>
      <c r="BG74" s="348"/>
      <c r="BH74" s="348"/>
      <c r="BI74" s="348"/>
      <c r="BJ74" s="348"/>
      <c r="BK74" s="348"/>
      <c r="BL74" s="348"/>
      <c r="BM74" s="348"/>
      <c r="BN74" s="348"/>
      <c r="BO74" s="348"/>
      <c r="BP74" s="348"/>
      <c r="BQ74" s="348"/>
      <c r="BR74" s="348"/>
      <c r="BS74" s="348"/>
      <c r="BT74" s="348"/>
      <c r="BU74" s="348"/>
      <c r="BV74" s="348"/>
      <c r="BW74" s="348"/>
      <c r="BX74" s="348"/>
      <c r="BY74" s="348"/>
      <c r="BZ74" s="348"/>
      <c r="CA74" s="348"/>
      <c r="CB74" s="348"/>
      <c r="CC74" s="348"/>
      <c r="CD74" s="348"/>
      <c r="CE74" s="348"/>
      <c r="CF74" s="348"/>
      <c r="CG74" s="348"/>
      <c r="CH74" s="348"/>
      <c r="CI74" s="348"/>
      <c r="CJ74" s="348"/>
      <c r="CK74" s="348"/>
      <c r="CL74" s="348"/>
      <c r="CM74" s="348"/>
      <c r="CN74" s="348"/>
      <c r="CO74" s="348"/>
      <c r="CP74" s="348"/>
      <c r="CQ74" s="348"/>
      <c r="CR74" s="348"/>
      <c r="CS74" s="348"/>
      <c r="CT74" s="348"/>
      <c r="CU74" s="348"/>
      <c r="CV74" s="348"/>
      <c r="CW74" s="348"/>
      <c r="CX74" s="348"/>
      <c r="CY74" s="348"/>
      <c r="CZ74" s="348"/>
      <c r="DA74" s="348"/>
      <c r="DB74" s="348"/>
      <c r="DC74" s="348"/>
      <c r="DD74" s="348"/>
      <c r="DE74" s="348"/>
      <c r="DF74" s="348"/>
      <c r="DG74" s="348"/>
      <c r="DH74" s="348"/>
      <c r="DI74" s="16"/>
      <c r="DL74" s="120">
        <f>IF("Участие в основной деятельности"="АХО/Транспортная служба","X","")</f>
      </c>
      <c r="DM74" s="120"/>
      <c r="DN74" s="122" t="s">
        <v>111</v>
      </c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0"/>
      <c r="EM74" s="10">
        <v>26</v>
      </c>
      <c r="EN74" s="173">
        <f>IF("Участие в основной деятельности"="Бухгалтерия, финансы","X","")</f>
      </c>
      <c r="EO74" s="173"/>
      <c r="EP74" s="122" t="s">
        <v>115</v>
      </c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</row>
    <row r="75" spans="58:169" ht="6.75" customHeight="1">
      <c r="BF75" s="407" t="s">
        <v>99</v>
      </c>
      <c r="BG75" s="407"/>
      <c r="BH75" s="407"/>
      <c r="BI75" s="407"/>
      <c r="BJ75" s="407"/>
      <c r="BK75" s="407"/>
      <c r="BL75" s="407"/>
      <c r="BM75" s="407"/>
      <c r="BN75" s="407"/>
      <c r="BO75" s="407"/>
      <c r="BP75" s="407"/>
      <c r="BQ75" s="407"/>
      <c r="BR75" s="407"/>
      <c r="BS75" s="407"/>
      <c r="BT75" s="407"/>
      <c r="BU75" s="407"/>
      <c r="BV75" s="407"/>
      <c r="BW75" s="407"/>
      <c r="BX75" s="407"/>
      <c r="BY75" s="407"/>
      <c r="BZ75" s="407"/>
      <c r="CA75" s="407"/>
      <c r="CB75" s="407"/>
      <c r="CC75" s="407"/>
      <c r="CD75" s="407"/>
      <c r="CE75" s="407"/>
      <c r="CF75" s="407"/>
      <c r="CG75" s="407"/>
      <c r="CH75" s="407"/>
      <c r="CI75" s="407"/>
      <c r="CJ75" s="407"/>
      <c r="CK75" s="407"/>
      <c r="CL75" s="407"/>
      <c r="CM75" s="407"/>
      <c r="CN75" s="407"/>
      <c r="CO75" s="407"/>
      <c r="CP75" s="407"/>
      <c r="CQ75" s="407"/>
      <c r="CR75" s="407"/>
      <c r="CS75" s="407"/>
      <c r="CT75" s="407"/>
      <c r="CU75" s="407"/>
      <c r="CV75" s="407"/>
      <c r="CW75" s="407"/>
      <c r="CX75" s="407"/>
      <c r="CY75" s="407"/>
      <c r="CZ75" s="407"/>
      <c r="DA75" s="407"/>
      <c r="DB75" s="407"/>
      <c r="DC75" s="407"/>
      <c r="DD75" s="407"/>
      <c r="DE75" s="407"/>
      <c r="DF75" s="407"/>
      <c r="DG75" s="407"/>
      <c r="DH75" s="407"/>
      <c r="DI75" s="407"/>
      <c r="DL75" s="120"/>
      <c r="DM75" s="120"/>
      <c r="DN75" s="122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0"/>
      <c r="EM75" s="10"/>
      <c r="EN75" s="173"/>
      <c r="EO75" s="173"/>
      <c r="EP75" s="122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</row>
    <row r="76" spans="2:183" ht="6.75" customHeight="1"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8"/>
      <c r="V76" s="126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8"/>
      <c r="BF76" s="407"/>
      <c r="BG76" s="407"/>
      <c r="BH76" s="407"/>
      <c r="BI76" s="407"/>
      <c r="BJ76" s="407"/>
      <c r="BK76" s="407"/>
      <c r="BL76" s="407"/>
      <c r="BM76" s="407"/>
      <c r="BN76" s="407"/>
      <c r="BO76" s="407"/>
      <c r="BP76" s="407"/>
      <c r="BQ76" s="407"/>
      <c r="BR76" s="407"/>
      <c r="BS76" s="407"/>
      <c r="BT76" s="407"/>
      <c r="BU76" s="407"/>
      <c r="BV76" s="407"/>
      <c r="BW76" s="407"/>
      <c r="BX76" s="407"/>
      <c r="BY76" s="407"/>
      <c r="BZ76" s="407"/>
      <c r="CA76" s="407"/>
      <c r="CB76" s="407"/>
      <c r="CC76" s="407"/>
      <c r="CD76" s="407"/>
      <c r="CE76" s="407"/>
      <c r="CF76" s="407"/>
      <c r="CG76" s="407"/>
      <c r="CH76" s="407"/>
      <c r="CI76" s="407"/>
      <c r="CJ76" s="407"/>
      <c r="CK76" s="407"/>
      <c r="CL76" s="407"/>
      <c r="CM76" s="407"/>
      <c r="CN76" s="407"/>
      <c r="CO76" s="407"/>
      <c r="CP76" s="407"/>
      <c r="CQ76" s="407"/>
      <c r="CR76" s="407"/>
      <c r="CS76" s="407"/>
      <c r="CT76" s="407"/>
      <c r="CU76" s="407"/>
      <c r="CV76" s="407"/>
      <c r="CW76" s="407"/>
      <c r="CX76" s="407"/>
      <c r="CY76" s="407"/>
      <c r="CZ76" s="407"/>
      <c r="DA76" s="407"/>
      <c r="DB76" s="407"/>
      <c r="DC76" s="407"/>
      <c r="DD76" s="407"/>
      <c r="DE76" s="407"/>
      <c r="DF76" s="407"/>
      <c r="DG76" s="407"/>
      <c r="DH76" s="407"/>
      <c r="DI76" s="407"/>
      <c r="DN76" s="273" t="s">
        <v>112</v>
      </c>
      <c r="DO76" s="273"/>
      <c r="DP76" s="273"/>
      <c r="DQ76" s="273"/>
      <c r="DR76" s="273"/>
      <c r="DS76" s="273"/>
      <c r="DT76" s="273"/>
      <c r="DU76" s="273"/>
      <c r="DV76" s="273"/>
      <c r="DW76" s="273"/>
      <c r="DX76" s="273"/>
      <c r="DY76" s="273"/>
      <c r="DZ76" s="273"/>
      <c r="EA76" s="273"/>
      <c r="EB76" s="273"/>
      <c r="EC76" s="273"/>
      <c r="ED76" s="273"/>
      <c r="EE76" s="273"/>
      <c r="EF76" s="273"/>
      <c r="EG76" s="273"/>
      <c r="EH76" s="273"/>
      <c r="EI76" s="273"/>
      <c r="EJ76" s="273"/>
      <c r="EK76" s="273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X76" s="148" t="s">
        <v>280</v>
      </c>
      <c r="FY76" s="79" t="s">
        <v>322</v>
      </c>
      <c r="FZ76" s="14"/>
      <c r="GA76" s="14"/>
    </row>
    <row r="77" spans="2:180" ht="6.75" customHeight="1"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1"/>
      <c r="V77" s="129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1"/>
      <c r="BF77" s="19"/>
      <c r="BG77" s="19"/>
      <c r="BK77" s="92" t="s">
        <v>100</v>
      </c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M77" s="92" t="s">
        <v>101</v>
      </c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19"/>
      <c r="DL77" s="120"/>
      <c r="DM77" s="120"/>
      <c r="DN77" s="273"/>
      <c r="DO77" s="273"/>
      <c r="DP77" s="273"/>
      <c r="DQ77" s="273"/>
      <c r="DR77" s="273"/>
      <c r="DS77" s="273"/>
      <c r="DT77" s="273"/>
      <c r="DU77" s="273"/>
      <c r="DV77" s="273"/>
      <c r="DW77" s="273"/>
      <c r="DX77" s="273"/>
      <c r="DY77" s="273"/>
      <c r="DZ77" s="273"/>
      <c r="EA77" s="273"/>
      <c r="EB77" s="273"/>
      <c r="EC77" s="273"/>
      <c r="ED77" s="273"/>
      <c r="EE77" s="273"/>
      <c r="EF77" s="273"/>
      <c r="EG77" s="273"/>
      <c r="EH77" s="273"/>
      <c r="EI77" s="273"/>
      <c r="EJ77" s="273"/>
      <c r="EK77" s="273"/>
      <c r="EL77" s="10"/>
      <c r="EM77" s="10">
        <v>26</v>
      </c>
      <c r="EN77" s="173">
        <f>IF("Участие в основной деятельности"="Телекоммуникации","X","")</f>
      </c>
      <c r="EO77" s="173"/>
      <c r="EP77" s="122" t="s">
        <v>116</v>
      </c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X77" s="149"/>
    </row>
    <row r="78" spans="2:180" ht="6.75" customHeight="1">
      <c r="B78" s="132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4"/>
      <c r="V78" s="132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4"/>
      <c r="BF78" s="19"/>
      <c r="BH78" s="120"/>
      <c r="BI78" s="120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J78" s="120">
        <f>IF("0"="1","X","")</f>
      </c>
      <c r="CK78" s="120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19"/>
      <c r="DL78" s="120"/>
      <c r="DM78" s="120"/>
      <c r="DN78" s="273"/>
      <c r="DO78" s="273"/>
      <c r="DP78" s="273"/>
      <c r="DQ78" s="273"/>
      <c r="DR78" s="273"/>
      <c r="DS78" s="273"/>
      <c r="DT78" s="273"/>
      <c r="DU78" s="273"/>
      <c r="DV78" s="273"/>
      <c r="DW78" s="273"/>
      <c r="DX78" s="273"/>
      <c r="DY78" s="273"/>
      <c r="DZ78" s="273"/>
      <c r="EA78" s="273"/>
      <c r="EB78" s="273"/>
      <c r="EC78" s="273"/>
      <c r="ED78" s="273"/>
      <c r="EE78" s="273"/>
      <c r="EF78" s="273"/>
      <c r="EG78" s="273"/>
      <c r="EH78" s="273"/>
      <c r="EI78" s="273"/>
      <c r="EJ78" s="273"/>
      <c r="EK78" s="273"/>
      <c r="EL78" s="10"/>
      <c r="EM78" s="10"/>
      <c r="EN78" s="173"/>
      <c r="EO78" s="173"/>
      <c r="EP78" s="122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X78" s="149"/>
    </row>
    <row r="79" spans="60:180" ht="6.75" customHeight="1">
      <c r="BH79" s="120"/>
      <c r="BI79" s="120"/>
      <c r="BJ79" s="18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J79" s="120"/>
      <c r="CK79" s="120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N79" s="273"/>
      <c r="DO79" s="273"/>
      <c r="DP79" s="273"/>
      <c r="DQ79" s="273"/>
      <c r="DR79" s="273"/>
      <c r="DS79" s="273"/>
      <c r="DT79" s="273"/>
      <c r="DU79" s="273"/>
      <c r="DV79" s="273"/>
      <c r="DW79" s="273"/>
      <c r="DX79" s="273"/>
      <c r="DY79" s="273"/>
      <c r="DZ79" s="273"/>
      <c r="EA79" s="273"/>
      <c r="EB79" s="273"/>
      <c r="EC79" s="273"/>
      <c r="ED79" s="273"/>
      <c r="EE79" s="273"/>
      <c r="EF79" s="273"/>
      <c r="EG79" s="273"/>
      <c r="EH79" s="273"/>
      <c r="EI79" s="273"/>
      <c r="EJ79" s="273"/>
      <c r="EK79" s="273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X79" s="149"/>
    </row>
    <row r="80" spans="2:180" ht="6.75" customHeight="1">
      <c r="B80" s="126">
        <f>MID(FY76,51,200)</f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8"/>
      <c r="BJ80" s="17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L80" s="120">
        <f>IF("Участие в основной деятельности"="Юридическая служба","X","")</f>
      </c>
      <c r="DM80" s="120"/>
      <c r="DN80" s="122" t="s">
        <v>113</v>
      </c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0"/>
      <c r="EM80" s="10">
        <v>26</v>
      </c>
      <c r="EN80" s="173">
        <f>IF("Участие в основной деятельности"="Реклама, маркетинг","X","")</f>
      </c>
      <c r="EO80" s="173"/>
      <c r="EP80" s="122" t="s">
        <v>117</v>
      </c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X80" s="150"/>
    </row>
    <row r="81" spans="2:169" ht="6.75" customHeight="1"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1"/>
      <c r="DL81" s="120"/>
      <c r="DM81" s="120"/>
      <c r="DN81" s="122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0"/>
      <c r="EM81" s="10"/>
      <c r="EN81" s="173"/>
      <c r="EO81" s="173"/>
      <c r="EP81" s="122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</row>
    <row r="82" spans="2:169" ht="6.75" customHeight="1">
      <c r="B82" s="132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4"/>
      <c r="BG82" s="202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4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</row>
    <row r="83" spans="59:169" ht="6.75" customHeight="1">
      <c r="BG83" s="205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6"/>
      <c r="CL83" s="206"/>
      <c r="CM83" s="206"/>
      <c r="CN83" s="206"/>
      <c r="CO83" s="206"/>
      <c r="CP83" s="206"/>
      <c r="CQ83" s="206"/>
      <c r="CR83" s="206"/>
      <c r="CS83" s="206"/>
      <c r="CT83" s="206"/>
      <c r="CU83" s="206"/>
      <c r="CV83" s="206"/>
      <c r="CW83" s="206"/>
      <c r="CX83" s="206"/>
      <c r="CY83" s="206"/>
      <c r="CZ83" s="206"/>
      <c r="DA83" s="206"/>
      <c r="DB83" s="206"/>
      <c r="DC83" s="206"/>
      <c r="DD83" s="206"/>
      <c r="DE83" s="206"/>
      <c r="DF83" s="206"/>
      <c r="DG83" s="206"/>
      <c r="DH83" s="207"/>
      <c r="DL83" s="126">
        <f>IF("Участие в основной деятельности"="Служба безопасности","X","")</f>
      </c>
      <c r="DM83" s="128"/>
      <c r="DN83" s="122" t="s">
        <v>114</v>
      </c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0"/>
      <c r="EM83" s="10">
        <v>26</v>
      </c>
      <c r="EN83" s="260">
        <f>IF("Участие в основной деятельности"="IT-службы","X","")</f>
      </c>
      <c r="EO83" s="261"/>
      <c r="EP83" s="122" t="s">
        <v>118</v>
      </c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</row>
    <row r="84" spans="2:169" ht="6.75" customHeight="1">
      <c r="B84" s="179" t="s">
        <v>68</v>
      </c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364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  <c r="AG84" s="365"/>
      <c r="AH84" s="365"/>
      <c r="AI84" s="365"/>
      <c r="AJ84" s="365"/>
      <c r="AK84" s="365"/>
      <c r="AL84" s="365"/>
      <c r="AM84" s="365"/>
      <c r="AN84" s="366"/>
      <c r="BG84" s="205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  <c r="BZ84" s="206"/>
      <c r="CA84" s="206"/>
      <c r="CB84" s="206"/>
      <c r="CC84" s="206"/>
      <c r="CD84" s="206"/>
      <c r="CE84" s="206"/>
      <c r="CF84" s="206"/>
      <c r="CG84" s="206"/>
      <c r="CH84" s="206"/>
      <c r="CI84" s="206"/>
      <c r="CJ84" s="206"/>
      <c r="CK84" s="206"/>
      <c r="CL84" s="206"/>
      <c r="CM84" s="206"/>
      <c r="CN84" s="206"/>
      <c r="CO84" s="206"/>
      <c r="CP84" s="206"/>
      <c r="CQ84" s="206"/>
      <c r="CR84" s="206"/>
      <c r="CS84" s="206"/>
      <c r="CT84" s="206"/>
      <c r="CU84" s="206"/>
      <c r="CV84" s="206"/>
      <c r="CW84" s="206"/>
      <c r="CX84" s="206"/>
      <c r="CY84" s="206"/>
      <c r="CZ84" s="206"/>
      <c r="DA84" s="206"/>
      <c r="DB84" s="206"/>
      <c r="DC84" s="206"/>
      <c r="DD84" s="206"/>
      <c r="DE84" s="206"/>
      <c r="DF84" s="206"/>
      <c r="DG84" s="206"/>
      <c r="DH84" s="207"/>
      <c r="DL84" s="132"/>
      <c r="DM84" s="134"/>
      <c r="DN84" s="122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0"/>
      <c r="EM84" s="10"/>
      <c r="EN84" s="262"/>
      <c r="EO84" s="263"/>
      <c r="EP84" s="122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</row>
    <row r="85" spans="2:112" ht="6.75" customHeight="1"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367"/>
      <c r="U85" s="368"/>
      <c r="V85" s="368"/>
      <c r="W85" s="368"/>
      <c r="X85" s="368"/>
      <c r="Y85" s="368"/>
      <c r="Z85" s="368"/>
      <c r="AA85" s="368"/>
      <c r="AB85" s="368"/>
      <c r="AC85" s="368"/>
      <c r="AD85" s="368"/>
      <c r="AE85" s="368"/>
      <c r="AF85" s="368"/>
      <c r="AG85" s="368"/>
      <c r="AH85" s="368"/>
      <c r="AI85" s="368"/>
      <c r="AJ85" s="368"/>
      <c r="AK85" s="368"/>
      <c r="AL85" s="368"/>
      <c r="AM85" s="368"/>
      <c r="AN85" s="369"/>
      <c r="BG85" s="205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6"/>
      <c r="CJ85" s="206"/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6"/>
      <c r="CV85" s="206"/>
      <c r="CW85" s="206"/>
      <c r="CX85" s="206"/>
      <c r="CY85" s="206"/>
      <c r="CZ85" s="206"/>
      <c r="DA85" s="206"/>
      <c r="DB85" s="206"/>
      <c r="DC85" s="206"/>
      <c r="DD85" s="206"/>
      <c r="DE85" s="206"/>
      <c r="DF85" s="206"/>
      <c r="DG85" s="206"/>
      <c r="DH85" s="207"/>
    </row>
    <row r="86" spans="2:145" ht="6.75" customHeight="1"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370"/>
      <c r="U86" s="371"/>
      <c r="V86" s="371"/>
      <c r="W86" s="371"/>
      <c r="X86" s="371"/>
      <c r="Y86" s="371"/>
      <c r="Z86" s="371"/>
      <c r="AA86" s="371"/>
      <c r="AB86" s="371"/>
      <c r="AC86" s="371"/>
      <c r="AD86" s="371"/>
      <c r="AE86" s="371"/>
      <c r="AF86" s="371"/>
      <c r="AG86" s="371"/>
      <c r="AH86" s="371"/>
      <c r="AI86" s="371"/>
      <c r="AJ86" s="371"/>
      <c r="AK86" s="371"/>
      <c r="AL86" s="371"/>
      <c r="AM86" s="371"/>
      <c r="AN86" s="372"/>
      <c r="BG86" s="205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206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06"/>
      <c r="CV86" s="206"/>
      <c r="CW86" s="206"/>
      <c r="CX86" s="206"/>
      <c r="CY86" s="206"/>
      <c r="CZ86" s="206"/>
      <c r="DA86" s="206"/>
      <c r="DB86" s="206"/>
      <c r="DC86" s="206"/>
      <c r="DD86" s="206"/>
      <c r="DE86" s="206"/>
      <c r="DF86" s="206"/>
      <c r="DG86" s="206"/>
      <c r="DH86" s="207"/>
      <c r="DL86" s="178" t="s">
        <v>121</v>
      </c>
      <c r="DM86" s="178"/>
      <c r="DN86" s="178"/>
      <c r="DO86" s="178"/>
      <c r="DP86" s="178"/>
      <c r="DQ86" s="178"/>
      <c r="DR86" s="178"/>
      <c r="DS86" s="178"/>
      <c r="DT86" s="178"/>
      <c r="DU86" s="178"/>
      <c r="DV86" s="178"/>
      <c r="DW86" s="178"/>
      <c r="DX86" s="178"/>
      <c r="DY86" s="178"/>
      <c r="DZ86" s="178"/>
      <c r="EA86" s="178"/>
      <c r="EB86" s="178"/>
      <c r="EC86" s="178"/>
      <c r="ED86" s="178"/>
      <c r="EE86" s="178"/>
      <c r="EF86" s="178"/>
      <c r="EG86" s="178"/>
      <c r="EH86" s="178"/>
      <c r="EI86" s="178"/>
      <c r="EJ86" s="178"/>
      <c r="EK86" s="178"/>
      <c r="EL86" s="178"/>
      <c r="EM86" s="178"/>
      <c r="EN86" s="178"/>
      <c r="EO86" s="178"/>
    </row>
    <row r="87" spans="59:145" ht="6.75" customHeight="1">
      <c r="BG87" s="208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9"/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09"/>
      <c r="DB87" s="209"/>
      <c r="DC87" s="209"/>
      <c r="DD87" s="209"/>
      <c r="DE87" s="209"/>
      <c r="DF87" s="209"/>
      <c r="DG87" s="209"/>
      <c r="DH87" s="210"/>
      <c r="DL87" s="408"/>
      <c r="DM87" s="408"/>
      <c r="DN87" s="408"/>
      <c r="DO87" s="408"/>
      <c r="DP87" s="408"/>
      <c r="DQ87" s="408"/>
      <c r="DR87" s="408"/>
      <c r="DS87" s="408"/>
      <c r="DT87" s="408"/>
      <c r="DU87" s="408"/>
      <c r="DV87" s="408"/>
      <c r="DW87" s="408"/>
      <c r="DX87" s="408"/>
      <c r="DY87" s="408"/>
      <c r="DZ87" s="408"/>
      <c r="EA87" s="408"/>
      <c r="EB87" s="408"/>
      <c r="EC87" s="408"/>
      <c r="ED87" s="408"/>
      <c r="EE87" s="408"/>
      <c r="EF87" s="408"/>
      <c r="EG87" s="408"/>
      <c r="EH87" s="408"/>
      <c r="EI87" s="408"/>
      <c r="EJ87" s="408"/>
      <c r="EK87" s="408"/>
      <c r="EL87" s="408"/>
      <c r="EM87" s="408"/>
      <c r="EN87" s="408"/>
      <c r="EO87" s="408"/>
    </row>
    <row r="88" spans="2:169" ht="6.75" customHeight="1">
      <c r="B88" s="235" t="s">
        <v>69</v>
      </c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L88" s="202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  <c r="EL88" s="203"/>
      <c r="EM88" s="203"/>
      <c r="EN88" s="203"/>
      <c r="EO88" s="203"/>
      <c r="EP88" s="203"/>
      <c r="EQ88" s="203"/>
      <c r="ER88" s="203"/>
      <c r="ES88" s="203"/>
      <c r="ET88" s="203"/>
      <c r="EU88" s="203"/>
      <c r="EV88" s="203"/>
      <c r="EW88" s="203"/>
      <c r="EX88" s="203"/>
      <c r="EY88" s="203"/>
      <c r="EZ88" s="203"/>
      <c r="FA88" s="203"/>
      <c r="FB88" s="203"/>
      <c r="FC88" s="203"/>
      <c r="FD88" s="203"/>
      <c r="FE88" s="203"/>
      <c r="FF88" s="203"/>
      <c r="FG88" s="203"/>
      <c r="FH88" s="203"/>
      <c r="FI88" s="203"/>
      <c r="FJ88" s="203"/>
      <c r="FK88" s="203"/>
      <c r="FL88" s="203"/>
      <c r="FM88" s="204"/>
    </row>
    <row r="89" spans="2:169" ht="6.75" customHeight="1" thickBot="1"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G89" s="136" t="s">
        <v>93</v>
      </c>
      <c r="BH89" s="136"/>
      <c r="BI89" s="136"/>
      <c r="BJ89" s="136"/>
      <c r="BK89" s="136"/>
      <c r="BL89" s="136"/>
      <c r="BM89" s="126"/>
      <c r="BN89" s="127"/>
      <c r="BO89" s="127"/>
      <c r="BP89" s="127"/>
      <c r="BQ89" s="127"/>
      <c r="BR89" s="128"/>
      <c r="BW89" s="214" t="s">
        <v>94</v>
      </c>
      <c r="BX89" s="214"/>
      <c r="BY89" s="214"/>
      <c r="BZ89" s="214"/>
      <c r="CA89" s="214"/>
      <c r="CB89" s="214"/>
      <c r="CC89" s="214"/>
      <c r="CD89" s="214"/>
      <c r="CE89" s="126"/>
      <c r="CF89" s="127"/>
      <c r="CG89" s="127"/>
      <c r="CH89" s="127"/>
      <c r="CI89" s="127"/>
      <c r="CJ89" s="128"/>
      <c r="CO89" s="136" t="s">
        <v>95</v>
      </c>
      <c r="CP89" s="136"/>
      <c r="CQ89" s="136"/>
      <c r="CR89" s="136"/>
      <c r="CS89" s="136"/>
      <c r="CT89" s="136"/>
      <c r="CU89" s="136"/>
      <c r="CV89" s="136"/>
      <c r="CW89" s="136"/>
      <c r="CX89" s="126"/>
      <c r="CY89" s="127"/>
      <c r="CZ89" s="127"/>
      <c r="DA89" s="127"/>
      <c r="DB89" s="127"/>
      <c r="DC89" s="127"/>
      <c r="DD89" s="128"/>
      <c r="DL89" s="205"/>
      <c r="DM89" s="206"/>
      <c r="DN89" s="206"/>
      <c r="DO89" s="206"/>
      <c r="DP89" s="206"/>
      <c r="DQ89" s="206"/>
      <c r="DR89" s="206"/>
      <c r="DS89" s="206"/>
      <c r="DT89" s="206"/>
      <c r="DU89" s="206"/>
      <c r="DV89" s="206"/>
      <c r="DW89" s="206"/>
      <c r="DX89" s="206"/>
      <c r="DY89" s="206"/>
      <c r="DZ89" s="206"/>
      <c r="EA89" s="206"/>
      <c r="EB89" s="206"/>
      <c r="EC89" s="206"/>
      <c r="ED89" s="206"/>
      <c r="EE89" s="206"/>
      <c r="EF89" s="206"/>
      <c r="EG89" s="206"/>
      <c r="EH89" s="206"/>
      <c r="EI89" s="206"/>
      <c r="EJ89" s="206"/>
      <c r="EK89" s="206"/>
      <c r="EL89" s="206"/>
      <c r="EM89" s="206"/>
      <c r="EN89" s="206"/>
      <c r="EO89" s="206"/>
      <c r="EP89" s="206"/>
      <c r="EQ89" s="206"/>
      <c r="ER89" s="206"/>
      <c r="ES89" s="206"/>
      <c r="ET89" s="206"/>
      <c r="EU89" s="206"/>
      <c r="EV89" s="206"/>
      <c r="EW89" s="206"/>
      <c r="EX89" s="206"/>
      <c r="EY89" s="206"/>
      <c r="EZ89" s="206"/>
      <c r="FA89" s="206"/>
      <c r="FB89" s="206"/>
      <c r="FC89" s="206"/>
      <c r="FD89" s="206"/>
      <c r="FE89" s="206"/>
      <c r="FF89" s="206"/>
      <c r="FG89" s="206"/>
      <c r="FH89" s="206"/>
      <c r="FI89" s="206"/>
      <c r="FJ89" s="206"/>
      <c r="FK89" s="206"/>
      <c r="FL89" s="206"/>
      <c r="FM89" s="207"/>
    </row>
    <row r="90" spans="59:169" ht="6.75" customHeight="1">
      <c r="BG90" s="136"/>
      <c r="BH90" s="136"/>
      <c r="BI90" s="136"/>
      <c r="BJ90" s="136"/>
      <c r="BK90" s="136"/>
      <c r="BL90" s="136"/>
      <c r="BM90" s="129"/>
      <c r="BN90" s="130"/>
      <c r="BO90" s="130"/>
      <c r="BP90" s="130"/>
      <c r="BQ90" s="130"/>
      <c r="BR90" s="131"/>
      <c r="BW90" s="214"/>
      <c r="BX90" s="214"/>
      <c r="BY90" s="214"/>
      <c r="BZ90" s="214"/>
      <c r="CA90" s="214"/>
      <c r="CB90" s="214"/>
      <c r="CC90" s="214"/>
      <c r="CD90" s="214"/>
      <c r="CE90" s="129"/>
      <c r="CF90" s="130"/>
      <c r="CG90" s="130"/>
      <c r="CH90" s="130"/>
      <c r="CI90" s="130"/>
      <c r="CJ90" s="131"/>
      <c r="CO90" s="136"/>
      <c r="CP90" s="136"/>
      <c r="CQ90" s="136"/>
      <c r="CR90" s="136"/>
      <c r="CS90" s="136"/>
      <c r="CT90" s="136"/>
      <c r="CU90" s="136"/>
      <c r="CV90" s="136"/>
      <c r="CW90" s="136"/>
      <c r="CX90" s="129"/>
      <c r="CY90" s="130"/>
      <c r="CZ90" s="130"/>
      <c r="DA90" s="130"/>
      <c r="DB90" s="130"/>
      <c r="DC90" s="130"/>
      <c r="DD90" s="131"/>
      <c r="DL90" s="205"/>
      <c r="DM90" s="206"/>
      <c r="DN90" s="206"/>
      <c r="DO90" s="206"/>
      <c r="DP90" s="206"/>
      <c r="DQ90" s="206"/>
      <c r="DR90" s="206"/>
      <c r="DS90" s="206"/>
      <c r="DT90" s="206"/>
      <c r="DU90" s="206"/>
      <c r="DV90" s="206"/>
      <c r="DW90" s="206"/>
      <c r="DX90" s="206"/>
      <c r="DY90" s="206"/>
      <c r="DZ90" s="206"/>
      <c r="EA90" s="206"/>
      <c r="EB90" s="206"/>
      <c r="EC90" s="206"/>
      <c r="ED90" s="206"/>
      <c r="EE90" s="206"/>
      <c r="EF90" s="206"/>
      <c r="EG90" s="206"/>
      <c r="EH90" s="206"/>
      <c r="EI90" s="206"/>
      <c r="EJ90" s="206"/>
      <c r="EK90" s="206"/>
      <c r="EL90" s="206"/>
      <c r="EM90" s="206"/>
      <c r="EN90" s="206"/>
      <c r="EO90" s="206"/>
      <c r="EP90" s="206"/>
      <c r="EQ90" s="206"/>
      <c r="ER90" s="206"/>
      <c r="ES90" s="206"/>
      <c r="ET90" s="206"/>
      <c r="EU90" s="206"/>
      <c r="EV90" s="206"/>
      <c r="EW90" s="206"/>
      <c r="EX90" s="206"/>
      <c r="EY90" s="206"/>
      <c r="EZ90" s="206"/>
      <c r="FA90" s="206"/>
      <c r="FB90" s="206"/>
      <c r="FC90" s="206"/>
      <c r="FD90" s="206"/>
      <c r="FE90" s="206"/>
      <c r="FF90" s="206"/>
      <c r="FG90" s="206"/>
      <c r="FH90" s="206"/>
      <c r="FI90" s="206"/>
      <c r="FJ90" s="206"/>
      <c r="FK90" s="206"/>
      <c r="FL90" s="206"/>
      <c r="FM90" s="207"/>
    </row>
    <row r="91" spans="2:169" ht="6.75" customHeight="1">
      <c r="B91" s="123" t="s">
        <v>70</v>
      </c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6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8"/>
      <c r="BG91" s="136"/>
      <c r="BH91" s="136"/>
      <c r="BI91" s="136"/>
      <c r="BJ91" s="136"/>
      <c r="BK91" s="136"/>
      <c r="BL91" s="136"/>
      <c r="BM91" s="132"/>
      <c r="BN91" s="133"/>
      <c r="BO91" s="133"/>
      <c r="BP91" s="133"/>
      <c r="BQ91" s="133"/>
      <c r="BR91" s="134"/>
      <c r="BW91" s="214"/>
      <c r="BX91" s="214"/>
      <c r="BY91" s="214"/>
      <c r="BZ91" s="214"/>
      <c r="CA91" s="214"/>
      <c r="CB91" s="214"/>
      <c r="CC91" s="214"/>
      <c r="CD91" s="214"/>
      <c r="CE91" s="132"/>
      <c r="CF91" s="133"/>
      <c r="CG91" s="133"/>
      <c r="CH91" s="133"/>
      <c r="CI91" s="133"/>
      <c r="CJ91" s="134"/>
      <c r="CO91" s="136"/>
      <c r="CP91" s="136"/>
      <c r="CQ91" s="136"/>
      <c r="CR91" s="136"/>
      <c r="CS91" s="136"/>
      <c r="CT91" s="136"/>
      <c r="CU91" s="136"/>
      <c r="CV91" s="136"/>
      <c r="CW91" s="136"/>
      <c r="CX91" s="132"/>
      <c r="CY91" s="133"/>
      <c r="CZ91" s="133"/>
      <c r="DA91" s="133"/>
      <c r="DB91" s="133"/>
      <c r="DC91" s="133"/>
      <c r="DD91" s="134"/>
      <c r="DL91" s="205"/>
      <c r="DM91" s="206"/>
      <c r="DN91" s="206"/>
      <c r="DO91" s="206"/>
      <c r="DP91" s="206"/>
      <c r="DQ91" s="206"/>
      <c r="DR91" s="206"/>
      <c r="DS91" s="206"/>
      <c r="DT91" s="206"/>
      <c r="DU91" s="206"/>
      <c r="DV91" s="206"/>
      <c r="DW91" s="206"/>
      <c r="DX91" s="206"/>
      <c r="DY91" s="206"/>
      <c r="DZ91" s="206"/>
      <c r="EA91" s="206"/>
      <c r="EB91" s="206"/>
      <c r="EC91" s="206"/>
      <c r="ED91" s="206"/>
      <c r="EE91" s="206"/>
      <c r="EF91" s="206"/>
      <c r="EG91" s="206"/>
      <c r="EH91" s="206"/>
      <c r="EI91" s="206"/>
      <c r="EJ91" s="206"/>
      <c r="EK91" s="206"/>
      <c r="EL91" s="206"/>
      <c r="EM91" s="206"/>
      <c r="EN91" s="206"/>
      <c r="EO91" s="206"/>
      <c r="EP91" s="206"/>
      <c r="EQ91" s="206"/>
      <c r="ER91" s="206"/>
      <c r="ES91" s="206"/>
      <c r="ET91" s="206"/>
      <c r="EU91" s="206"/>
      <c r="EV91" s="206"/>
      <c r="EW91" s="206"/>
      <c r="EX91" s="206"/>
      <c r="EY91" s="206"/>
      <c r="EZ91" s="206"/>
      <c r="FA91" s="206"/>
      <c r="FB91" s="206"/>
      <c r="FC91" s="206"/>
      <c r="FD91" s="206"/>
      <c r="FE91" s="206"/>
      <c r="FF91" s="206"/>
      <c r="FG91" s="206"/>
      <c r="FH91" s="206"/>
      <c r="FI91" s="206"/>
      <c r="FJ91" s="206"/>
      <c r="FK91" s="206"/>
      <c r="FL91" s="206"/>
      <c r="FM91" s="207"/>
    </row>
    <row r="92" spans="2:169" ht="6.75" customHeight="1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9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1"/>
      <c r="DL92" s="205"/>
      <c r="DM92" s="206"/>
      <c r="DN92" s="206"/>
      <c r="DO92" s="206"/>
      <c r="DP92" s="206"/>
      <c r="DQ92" s="206"/>
      <c r="DR92" s="206"/>
      <c r="DS92" s="206"/>
      <c r="DT92" s="206"/>
      <c r="DU92" s="206"/>
      <c r="DV92" s="206"/>
      <c r="DW92" s="206"/>
      <c r="DX92" s="206"/>
      <c r="DY92" s="206"/>
      <c r="DZ92" s="206"/>
      <c r="EA92" s="206"/>
      <c r="EB92" s="206"/>
      <c r="EC92" s="206"/>
      <c r="ED92" s="206"/>
      <c r="EE92" s="206"/>
      <c r="EF92" s="206"/>
      <c r="EG92" s="206"/>
      <c r="EH92" s="206"/>
      <c r="EI92" s="206"/>
      <c r="EJ92" s="206"/>
      <c r="EK92" s="206"/>
      <c r="EL92" s="206"/>
      <c r="EM92" s="206"/>
      <c r="EN92" s="206"/>
      <c r="EO92" s="206"/>
      <c r="EP92" s="206"/>
      <c r="EQ92" s="206"/>
      <c r="ER92" s="206"/>
      <c r="ES92" s="206"/>
      <c r="ET92" s="206"/>
      <c r="EU92" s="206"/>
      <c r="EV92" s="206"/>
      <c r="EW92" s="206"/>
      <c r="EX92" s="206"/>
      <c r="EY92" s="206"/>
      <c r="EZ92" s="206"/>
      <c r="FA92" s="206"/>
      <c r="FB92" s="206"/>
      <c r="FC92" s="206"/>
      <c r="FD92" s="206"/>
      <c r="FE92" s="206"/>
      <c r="FF92" s="206"/>
      <c r="FG92" s="206"/>
      <c r="FH92" s="206"/>
      <c r="FI92" s="206"/>
      <c r="FJ92" s="206"/>
      <c r="FK92" s="206"/>
      <c r="FL92" s="206"/>
      <c r="FM92" s="207"/>
    </row>
    <row r="93" spans="2:169" ht="6.75" customHeight="1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32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4"/>
      <c r="BG93" s="104" t="s">
        <v>96</v>
      </c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36" t="s">
        <v>97</v>
      </c>
      <c r="BU93" s="136"/>
      <c r="BV93" s="136"/>
      <c r="BW93" s="136"/>
      <c r="BX93" s="136"/>
      <c r="BY93" s="126"/>
      <c r="BZ93" s="127"/>
      <c r="CA93" s="127"/>
      <c r="CB93" s="127"/>
      <c r="CC93" s="127"/>
      <c r="CD93" s="128"/>
      <c r="CE93" s="135" t="s">
        <v>72</v>
      </c>
      <c r="CF93" s="136"/>
      <c r="CG93" s="136"/>
      <c r="CH93" s="136"/>
      <c r="CI93" s="136"/>
      <c r="CJ93" s="136"/>
      <c r="CK93" s="136"/>
      <c r="CL93" s="136"/>
      <c r="CM93" s="136"/>
      <c r="CN93" s="136"/>
      <c r="CO93" s="126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8"/>
      <c r="DL93" s="205"/>
      <c r="DM93" s="206"/>
      <c r="DN93" s="206"/>
      <c r="DO93" s="206"/>
      <c r="DP93" s="206"/>
      <c r="DQ93" s="206"/>
      <c r="DR93" s="206"/>
      <c r="DS93" s="206"/>
      <c r="DT93" s="206"/>
      <c r="DU93" s="206"/>
      <c r="DV93" s="206"/>
      <c r="DW93" s="206"/>
      <c r="DX93" s="206"/>
      <c r="DY93" s="206"/>
      <c r="DZ93" s="206"/>
      <c r="EA93" s="206"/>
      <c r="EB93" s="206"/>
      <c r="EC93" s="206"/>
      <c r="ED93" s="206"/>
      <c r="EE93" s="206"/>
      <c r="EF93" s="206"/>
      <c r="EG93" s="206"/>
      <c r="EH93" s="206"/>
      <c r="EI93" s="206"/>
      <c r="EJ93" s="206"/>
      <c r="EK93" s="206"/>
      <c r="EL93" s="206"/>
      <c r="EM93" s="206"/>
      <c r="EN93" s="206"/>
      <c r="EO93" s="206"/>
      <c r="EP93" s="206"/>
      <c r="EQ93" s="206"/>
      <c r="ER93" s="206"/>
      <c r="ES93" s="206"/>
      <c r="ET93" s="206"/>
      <c r="EU93" s="206"/>
      <c r="EV93" s="206"/>
      <c r="EW93" s="206"/>
      <c r="EX93" s="206"/>
      <c r="EY93" s="206"/>
      <c r="EZ93" s="206"/>
      <c r="FA93" s="206"/>
      <c r="FB93" s="206"/>
      <c r="FC93" s="206"/>
      <c r="FD93" s="206"/>
      <c r="FE93" s="206"/>
      <c r="FF93" s="206"/>
      <c r="FG93" s="206"/>
      <c r="FH93" s="206"/>
      <c r="FI93" s="206"/>
      <c r="FJ93" s="206"/>
      <c r="FK93" s="206"/>
      <c r="FL93" s="206"/>
      <c r="FM93" s="207"/>
    </row>
    <row r="94" spans="59:169" ht="6.75" customHeight="1"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36"/>
      <c r="BU94" s="136"/>
      <c r="BV94" s="136"/>
      <c r="BW94" s="136"/>
      <c r="BX94" s="136"/>
      <c r="BY94" s="129"/>
      <c r="BZ94" s="130"/>
      <c r="CA94" s="130"/>
      <c r="CB94" s="130"/>
      <c r="CC94" s="130"/>
      <c r="CD94" s="131"/>
      <c r="CE94" s="135"/>
      <c r="CF94" s="136"/>
      <c r="CG94" s="136"/>
      <c r="CH94" s="136"/>
      <c r="CI94" s="136"/>
      <c r="CJ94" s="136"/>
      <c r="CK94" s="136"/>
      <c r="CL94" s="136"/>
      <c r="CM94" s="136"/>
      <c r="CN94" s="136"/>
      <c r="CO94" s="129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1"/>
      <c r="DL94" s="208"/>
      <c r="DM94" s="209"/>
      <c r="DN94" s="209"/>
      <c r="DO94" s="209"/>
      <c r="DP94" s="209"/>
      <c r="DQ94" s="209"/>
      <c r="DR94" s="209"/>
      <c r="DS94" s="209"/>
      <c r="DT94" s="209"/>
      <c r="DU94" s="209"/>
      <c r="DV94" s="209"/>
      <c r="DW94" s="209"/>
      <c r="DX94" s="209"/>
      <c r="DY94" s="209"/>
      <c r="DZ94" s="209"/>
      <c r="EA94" s="209"/>
      <c r="EB94" s="209"/>
      <c r="EC94" s="209"/>
      <c r="ED94" s="209"/>
      <c r="EE94" s="209"/>
      <c r="EF94" s="209"/>
      <c r="EG94" s="209"/>
      <c r="EH94" s="209"/>
      <c r="EI94" s="209"/>
      <c r="EJ94" s="209"/>
      <c r="EK94" s="209"/>
      <c r="EL94" s="209"/>
      <c r="EM94" s="209"/>
      <c r="EN94" s="209"/>
      <c r="EO94" s="209"/>
      <c r="EP94" s="209"/>
      <c r="EQ94" s="209"/>
      <c r="ER94" s="209"/>
      <c r="ES94" s="209"/>
      <c r="ET94" s="209"/>
      <c r="EU94" s="209"/>
      <c r="EV94" s="209"/>
      <c r="EW94" s="209"/>
      <c r="EX94" s="209"/>
      <c r="EY94" s="209"/>
      <c r="EZ94" s="209"/>
      <c r="FA94" s="209"/>
      <c r="FB94" s="209"/>
      <c r="FC94" s="209"/>
      <c r="FD94" s="209"/>
      <c r="FE94" s="209"/>
      <c r="FF94" s="209"/>
      <c r="FG94" s="209"/>
      <c r="FH94" s="209"/>
      <c r="FI94" s="209"/>
      <c r="FJ94" s="209"/>
      <c r="FK94" s="209"/>
      <c r="FL94" s="209"/>
      <c r="FM94" s="210"/>
    </row>
    <row r="95" spans="2:169" ht="6.75" customHeight="1">
      <c r="B95" s="179" t="s">
        <v>71</v>
      </c>
      <c r="C95" s="179"/>
      <c r="D95" s="179"/>
      <c r="E95" s="179"/>
      <c r="F95" s="179"/>
      <c r="G95" s="179"/>
      <c r="H95" s="259"/>
      <c r="I95" s="264"/>
      <c r="J95" s="265"/>
      <c r="K95" s="265"/>
      <c r="L95" s="265"/>
      <c r="M95" s="265"/>
      <c r="N95" s="265"/>
      <c r="O95" s="265"/>
      <c r="P95" s="265"/>
      <c r="Q95" s="265"/>
      <c r="R95" s="265"/>
      <c r="S95" s="266"/>
      <c r="T95" s="237" t="s">
        <v>72</v>
      </c>
      <c r="U95" s="238"/>
      <c r="V95" s="238"/>
      <c r="W95" s="238"/>
      <c r="X95" s="238"/>
      <c r="Y95" s="238"/>
      <c r="Z95" s="238"/>
      <c r="AA95" s="239"/>
      <c r="AB95" s="240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  <c r="AN95" s="241"/>
      <c r="AO95" s="241"/>
      <c r="AP95" s="241"/>
      <c r="AQ95" s="241"/>
      <c r="AR95" s="241"/>
      <c r="AS95" s="241"/>
      <c r="AT95" s="241"/>
      <c r="AU95" s="241"/>
      <c r="AV95" s="241"/>
      <c r="AW95" s="241"/>
      <c r="AX95" s="241"/>
      <c r="AY95" s="241"/>
      <c r="AZ95" s="241"/>
      <c r="BA95" s="241"/>
      <c r="BB95" s="241"/>
      <c r="BC95" s="242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36"/>
      <c r="BU95" s="136"/>
      <c r="BV95" s="136"/>
      <c r="BW95" s="136"/>
      <c r="BX95" s="136"/>
      <c r="BY95" s="132"/>
      <c r="BZ95" s="133"/>
      <c r="CA95" s="133"/>
      <c r="CB95" s="133"/>
      <c r="CC95" s="133"/>
      <c r="CD95" s="134"/>
      <c r="CE95" s="135"/>
      <c r="CF95" s="136"/>
      <c r="CG95" s="136"/>
      <c r="CH95" s="136"/>
      <c r="CI95" s="136"/>
      <c r="CJ95" s="136"/>
      <c r="CK95" s="136"/>
      <c r="CL95" s="136"/>
      <c r="CM95" s="136"/>
      <c r="CN95" s="136"/>
      <c r="CO95" s="132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4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</row>
    <row r="96" spans="2:165" ht="6.75" customHeight="1">
      <c r="B96" s="179"/>
      <c r="C96" s="179"/>
      <c r="D96" s="179"/>
      <c r="E96" s="179"/>
      <c r="F96" s="179"/>
      <c r="G96" s="179"/>
      <c r="H96" s="259"/>
      <c r="I96" s="267"/>
      <c r="J96" s="268"/>
      <c r="K96" s="268"/>
      <c r="L96" s="268"/>
      <c r="M96" s="268"/>
      <c r="N96" s="268"/>
      <c r="O96" s="268"/>
      <c r="P96" s="268"/>
      <c r="Q96" s="268"/>
      <c r="R96" s="268"/>
      <c r="S96" s="269"/>
      <c r="T96" s="237"/>
      <c r="U96" s="238"/>
      <c r="V96" s="238"/>
      <c r="W96" s="238"/>
      <c r="X96" s="238"/>
      <c r="Y96" s="238"/>
      <c r="Z96" s="238"/>
      <c r="AA96" s="239"/>
      <c r="AB96" s="243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44"/>
      <c r="BA96" s="244"/>
      <c r="BB96" s="244"/>
      <c r="BC96" s="245"/>
      <c r="BG96" s="221" t="s">
        <v>41</v>
      </c>
      <c r="BH96" s="221"/>
      <c r="BI96" s="221"/>
      <c r="BJ96" s="221"/>
      <c r="BK96" s="221"/>
      <c r="BL96" s="221"/>
      <c r="BM96" s="221"/>
      <c r="BN96" s="221"/>
      <c r="BO96" s="221"/>
      <c r="BP96" s="221"/>
      <c r="BQ96" s="221"/>
      <c r="BR96" s="221"/>
      <c r="BS96" s="221"/>
      <c r="BT96" s="221"/>
      <c r="BU96" s="221"/>
      <c r="BV96" s="221"/>
      <c r="BW96" s="221"/>
      <c r="BX96" s="221"/>
      <c r="BY96" s="221"/>
      <c r="BZ96" s="221"/>
      <c r="CA96" s="221"/>
      <c r="CB96" s="221"/>
      <c r="CC96" s="221"/>
      <c r="CD96" s="221"/>
      <c r="CE96" s="221"/>
      <c r="CF96" s="221"/>
      <c r="CG96" s="221"/>
      <c r="CH96" s="221"/>
      <c r="CI96" s="221"/>
      <c r="CJ96" s="221"/>
      <c r="CK96" s="221"/>
      <c r="CL96" s="221"/>
      <c r="CM96" s="221"/>
      <c r="CN96" s="221"/>
      <c r="CO96" s="221"/>
      <c r="CP96" s="221"/>
      <c r="CQ96" s="221"/>
      <c r="CR96" s="221"/>
      <c r="CS96" s="221"/>
      <c r="CT96" s="221"/>
      <c r="CU96" s="221"/>
      <c r="CV96" s="221"/>
      <c r="CW96" s="221"/>
      <c r="CX96" s="221"/>
      <c r="CY96" s="221"/>
      <c r="CZ96" s="221"/>
      <c r="DA96" s="221"/>
      <c r="DB96" s="221"/>
      <c r="DC96" s="221"/>
      <c r="DD96" s="221"/>
      <c r="DE96" s="221"/>
      <c r="DF96" s="221"/>
      <c r="DG96" s="221"/>
      <c r="DL96" s="136" t="s">
        <v>93</v>
      </c>
      <c r="DM96" s="136"/>
      <c r="DN96" s="136"/>
      <c r="DO96" s="136"/>
      <c r="DP96" s="136"/>
      <c r="DQ96" s="136"/>
      <c r="DR96" s="126"/>
      <c r="DS96" s="127"/>
      <c r="DT96" s="127"/>
      <c r="DU96" s="127"/>
      <c r="DV96" s="127"/>
      <c r="DW96" s="128"/>
      <c r="EB96" s="214" t="s">
        <v>94</v>
      </c>
      <c r="EC96" s="214"/>
      <c r="ED96" s="214"/>
      <c r="EE96" s="214"/>
      <c r="EF96" s="214"/>
      <c r="EG96" s="214"/>
      <c r="EH96" s="214"/>
      <c r="EI96" s="214"/>
      <c r="EJ96" s="126"/>
      <c r="EK96" s="127"/>
      <c r="EL96" s="127"/>
      <c r="EM96" s="127"/>
      <c r="EN96" s="127"/>
      <c r="EO96" s="128"/>
      <c r="ET96" s="238" t="s">
        <v>122</v>
      </c>
      <c r="EU96" s="238"/>
      <c r="EV96" s="238"/>
      <c r="EW96" s="238"/>
      <c r="EX96" s="238"/>
      <c r="EY96" s="238"/>
      <c r="EZ96" s="238"/>
      <c r="FA96" s="238"/>
      <c r="FB96" s="239"/>
      <c r="FC96" s="126"/>
      <c r="FD96" s="127"/>
      <c r="FE96" s="127"/>
      <c r="FF96" s="127"/>
      <c r="FG96" s="127"/>
      <c r="FH96" s="127"/>
      <c r="FI96" s="128"/>
    </row>
    <row r="97" spans="2:165" ht="6.75" customHeight="1" thickBot="1">
      <c r="B97" s="179"/>
      <c r="C97" s="179"/>
      <c r="D97" s="179"/>
      <c r="E97" s="179"/>
      <c r="F97" s="179"/>
      <c r="G97" s="179"/>
      <c r="H97" s="259"/>
      <c r="I97" s="270"/>
      <c r="J97" s="271"/>
      <c r="K97" s="271"/>
      <c r="L97" s="271"/>
      <c r="M97" s="271"/>
      <c r="N97" s="271"/>
      <c r="O97" s="271"/>
      <c r="P97" s="271"/>
      <c r="Q97" s="271"/>
      <c r="R97" s="271"/>
      <c r="S97" s="272"/>
      <c r="T97" s="237"/>
      <c r="U97" s="238"/>
      <c r="V97" s="238"/>
      <c r="W97" s="238"/>
      <c r="X97" s="238"/>
      <c r="Y97" s="238"/>
      <c r="Z97" s="238"/>
      <c r="AA97" s="239"/>
      <c r="AB97" s="246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247"/>
      <c r="AR97" s="247"/>
      <c r="AS97" s="247"/>
      <c r="AT97" s="247"/>
      <c r="AU97" s="247"/>
      <c r="AV97" s="247"/>
      <c r="AW97" s="247"/>
      <c r="AX97" s="247"/>
      <c r="AY97" s="247"/>
      <c r="AZ97" s="247"/>
      <c r="BA97" s="247"/>
      <c r="BB97" s="247"/>
      <c r="BC97" s="248"/>
      <c r="BG97" s="222"/>
      <c r="BH97" s="222"/>
      <c r="BI97" s="222"/>
      <c r="BJ97" s="222"/>
      <c r="BK97" s="222"/>
      <c r="BL97" s="222"/>
      <c r="BM97" s="222"/>
      <c r="BN97" s="222"/>
      <c r="BO97" s="222"/>
      <c r="BP97" s="222"/>
      <c r="BQ97" s="222"/>
      <c r="BR97" s="222"/>
      <c r="BS97" s="222"/>
      <c r="BT97" s="222"/>
      <c r="BU97" s="222"/>
      <c r="BV97" s="222"/>
      <c r="BW97" s="222"/>
      <c r="BX97" s="222"/>
      <c r="BY97" s="222"/>
      <c r="BZ97" s="222"/>
      <c r="CA97" s="222"/>
      <c r="CB97" s="222"/>
      <c r="CC97" s="222"/>
      <c r="CD97" s="222"/>
      <c r="CE97" s="222"/>
      <c r="CF97" s="222"/>
      <c r="CG97" s="222"/>
      <c r="CH97" s="222"/>
      <c r="CI97" s="222"/>
      <c r="CJ97" s="222"/>
      <c r="CK97" s="222"/>
      <c r="CL97" s="222"/>
      <c r="CM97" s="222"/>
      <c r="CN97" s="222"/>
      <c r="CO97" s="222"/>
      <c r="CP97" s="222"/>
      <c r="CQ97" s="222"/>
      <c r="CR97" s="222"/>
      <c r="CS97" s="222"/>
      <c r="CT97" s="222"/>
      <c r="CU97" s="222"/>
      <c r="CV97" s="222"/>
      <c r="CW97" s="222"/>
      <c r="CX97" s="222"/>
      <c r="CY97" s="222"/>
      <c r="CZ97" s="222"/>
      <c r="DA97" s="222"/>
      <c r="DB97" s="222"/>
      <c r="DC97" s="222"/>
      <c r="DD97" s="222"/>
      <c r="DE97" s="222"/>
      <c r="DF97" s="222"/>
      <c r="DG97" s="222"/>
      <c r="DH97" s="6"/>
      <c r="DL97" s="136"/>
      <c r="DM97" s="136"/>
      <c r="DN97" s="136"/>
      <c r="DO97" s="136"/>
      <c r="DP97" s="136"/>
      <c r="DQ97" s="136"/>
      <c r="DR97" s="129"/>
      <c r="DS97" s="130"/>
      <c r="DT97" s="130"/>
      <c r="DU97" s="130"/>
      <c r="DV97" s="130"/>
      <c r="DW97" s="131"/>
      <c r="EB97" s="214"/>
      <c r="EC97" s="214"/>
      <c r="ED97" s="214"/>
      <c r="EE97" s="214"/>
      <c r="EF97" s="214"/>
      <c r="EG97" s="214"/>
      <c r="EH97" s="214"/>
      <c r="EI97" s="214"/>
      <c r="EJ97" s="129"/>
      <c r="EK97" s="130"/>
      <c r="EL97" s="130"/>
      <c r="EM97" s="130"/>
      <c r="EN97" s="130"/>
      <c r="EO97" s="131"/>
      <c r="ET97" s="238"/>
      <c r="EU97" s="238"/>
      <c r="EV97" s="238"/>
      <c r="EW97" s="238"/>
      <c r="EX97" s="238"/>
      <c r="EY97" s="238"/>
      <c r="EZ97" s="238"/>
      <c r="FA97" s="238"/>
      <c r="FB97" s="239"/>
      <c r="FC97" s="129"/>
      <c r="FD97" s="130"/>
      <c r="FE97" s="130"/>
      <c r="FF97" s="130"/>
      <c r="FG97" s="130"/>
      <c r="FH97" s="130"/>
      <c r="FI97" s="131"/>
    </row>
    <row r="98" spans="116:165" ht="6.75" customHeight="1">
      <c r="DL98" s="136"/>
      <c r="DM98" s="136"/>
      <c r="DN98" s="136"/>
      <c r="DO98" s="136"/>
      <c r="DP98" s="136"/>
      <c r="DQ98" s="136"/>
      <c r="DR98" s="132"/>
      <c r="DS98" s="133"/>
      <c r="DT98" s="133"/>
      <c r="DU98" s="133"/>
      <c r="DV98" s="133"/>
      <c r="DW98" s="134"/>
      <c r="EB98" s="214"/>
      <c r="EC98" s="214"/>
      <c r="ED98" s="214"/>
      <c r="EE98" s="214"/>
      <c r="EF98" s="214"/>
      <c r="EG98" s="214"/>
      <c r="EH98" s="214"/>
      <c r="EI98" s="214"/>
      <c r="EJ98" s="132"/>
      <c r="EK98" s="133"/>
      <c r="EL98" s="133"/>
      <c r="EM98" s="133"/>
      <c r="EN98" s="133"/>
      <c r="EO98" s="134"/>
      <c r="ET98" s="238"/>
      <c r="EU98" s="238"/>
      <c r="EV98" s="238"/>
      <c r="EW98" s="238"/>
      <c r="EX98" s="238"/>
      <c r="EY98" s="238"/>
      <c r="EZ98" s="238"/>
      <c r="FA98" s="238"/>
      <c r="FB98" s="239"/>
      <c r="FC98" s="132"/>
      <c r="FD98" s="133"/>
      <c r="FE98" s="133"/>
      <c r="FF98" s="133"/>
      <c r="FG98" s="133"/>
      <c r="FH98" s="133"/>
      <c r="FI98" s="134"/>
    </row>
    <row r="99" spans="2:183" ht="6.75" customHeight="1">
      <c r="B99" s="121" t="s">
        <v>73</v>
      </c>
      <c r="C99" s="121"/>
      <c r="D99" s="121"/>
      <c r="E99" s="121"/>
      <c r="F99" s="121"/>
      <c r="G99" s="121"/>
      <c r="H99" s="121"/>
      <c r="I99" s="126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8"/>
      <c r="BG99" s="219" t="s">
        <v>42</v>
      </c>
      <c r="BH99" s="219"/>
      <c r="BI99" s="219"/>
      <c r="BJ99" s="219"/>
      <c r="BK99" s="219"/>
      <c r="BL99" s="219"/>
      <c r="BM99" s="219"/>
      <c r="BN99" s="219"/>
      <c r="BO99" s="219"/>
      <c r="BP99" s="219"/>
      <c r="BQ99" s="219"/>
      <c r="BR99" s="219"/>
      <c r="BS99" s="219"/>
      <c r="BT99" s="219"/>
      <c r="BU99" s="219"/>
      <c r="BV99" s="219"/>
      <c r="BW99" s="219"/>
      <c r="BX99" s="219"/>
      <c r="BZ99" s="220"/>
      <c r="CA99" s="220"/>
      <c r="CB99" s="220"/>
      <c r="CC99" s="220"/>
      <c r="CD99" s="220"/>
      <c r="CE99" s="220"/>
      <c r="CF99" s="220"/>
      <c r="CG99" s="220"/>
      <c r="CH99" s="220"/>
      <c r="CI99" s="220"/>
      <c r="CJ99" s="220"/>
      <c r="CK99" s="220"/>
      <c r="CL99" s="220"/>
      <c r="CM99" s="220"/>
      <c r="CN99" s="220"/>
      <c r="CO99" s="220"/>
      <c r="CP99" s="220"/>
      <c r="CQ99" s="220"/>
      <c r="CR99" s="220"/>
      <c r="CS99" s="220"/>
      <c r="CT99" s="220"/>
      <c r="CU99" s="220"/>
      <c r="CV99" s="220"/>
      <c r="CW99" s="220"/>
      <c r="CX99" s="220"/>
      <c r="CY99" s="220"/>
      <c r="CZ99" s="220"/>
      <c r="DA99" s="220"/>
      <c r="DB99" s="220"/>
      <c r="DC99" s="220"/>
      <c r="DD99" s="220"/>
      <c r="DE99" s="220"/>
      <c r="DF99" s="220"/>
      <c r="DG99" s="220"/>
      <c r="DH99" s="220"/>
      <c r="FX99" s="148" t="s">
        <v>279</v>
      </c>
      <c r="FY99" s="79" t="s">
        <v>0</v>
      </c>
      <c r="FZ99" s="14"/>
      <c r="GA99" s="14"/>
    </row>
    <row r="100" spans="2:180" ht="6.75" customHeight="1">
      <c r="B100" s="121"/>
      <c r="C100" s="121"/>
      <c r="D100" s="121"/>
      <c r="E100" s="121"/>
      <c r="F100" s="121"/>
      <c r="G100" s="121"/>
      <c r="H100" s="121"/>
      <c r="I100" s="129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1"/>
      <c r="BG100" s="219"/>
      <c r="BH100" s="219"/>
      <c r="BI100" s="219"/>
      <c r="BJ100" s="219"/>
      <c r="BK100" s="219"/>
      <c r="BL100" s="219"/>
      <c r="BM100" s="219"/>
      <c r="BN100" s="219"/>
      <c r="BO100" s="219"/>
      <c r="BP100" s="219"/>
      <c r="BQ100" s="219"/>
      <c r="BR100" s="219"/>
      <c r="BS100" s="219"/>
      <c r="BT100" s="219"/>
      <c r="BU100" s="219"/>
      <c r="BV100" s="219"/>
      <c r="BW100" s="219"/>
      <c r="BX100" s="219"/>
      <c r="BZ100" s="220"/>
      <c r="CA100" s="220"/>
      <c r="CB100" s="220"/>
      <c r="CC100" s="220"/>
      <c r="CD100" s="220"/>
      <c r="CE100" s="220"/>
      <c r="CF100" s="220"/>
      <c r="CG100" s="220"/>
      <c r="CH100" s="220"/>
      <c r="CI100" s="220"/>
      <c r="CJ100" s="220"/>
      <c r="CK100" s="220"/>
      <c r="CL100" s="220"/>
      <c r="CM100" s="220"/>
      <c r="CN100" s="220"/>
      <c r="CO100" s="220"/>
      <c r="CP100" s="220"/>
      <c r="CQ100" s="220"/>
      <c r="CR100" s="220"/>
      <c r="CS100" s="220"/>
      <c r="CT100" s="220"/>
      <c r="CU100" s="220"/>
      <c r="CV100" s="220"/>
      <c r="CW100" s="220"/>
      <c r="CX100" s="220"/>
      <c r="CY100" s="220"/>
      <c r="CZ100" s="220"/>
      <c r="DA100" s="220"/>
      <c r="DB100" s="220"/>
      <c r="DC100" s="220"/>
      <c r="DD100" s="220"/>
      <c r="DE100" s="220"/>
      <c r="DF100" s="220"/>
      <c r="DG100" s="220"/>
      <c r="DH100" s="220"/>
      <c r="DL100" s="143" t="s">
        <v>123</v>
      </c>
      <c r="DM100" s="143"/>
      <c r="DN100" s="143"/>
      <c r="DO100" s="143"/>
      <c r="DP100" s="143"/>
      <c r="DQ100" s="143"/>
      <c r="DR100" s="143"/>
      <c r="DS100" s="143"/>
      <c r="DT100" s="143"/>
      <c r="DU100" s="143"/>
      <c r="DV100" s="143"/>
      <c r="DW100" s="143"/>
      <c r="DX100" s="143"/>
      <c r="DY100" s="143"/>
      <c r="DZ100" s="143"/>
      <c r="EA100" s="143"/>
      <c r="EB100" s="136" t="s">
        <v>97</v>
      </c>
      <c r="EC100" s="136"/>
      <c r="ED100" s="136"/>
      <c r="EE100" s="136"/>
      <c r="EF100" s="136"/>
      <c r="EG100" s="126"/>
      <c r="EH100" s="127"/>
      <c r="EI100" s="127"/>
      <c r="EJ100" s="127"/>
      <c r="EK100" s="127"/>
      <c r="EL100" s="128"/>
      <c r="EM100" s="135" t="s">
        <v>72</v>
      </c>
      <c r="EN100" s="136"/>
      <c r="EO100" s="136"/>
      <c r="EP100" s="136"/>
      <c r="EQ100" s="136"/>
      <c r="ER100" s="136"/>
      <c r="ES100" s="136"/>
      <c r="ET100" s="136"/>
      <c r="EU100" s="136"/>
      <c r="EV100" s="136"/>
      <c r="EW100" s="126"/>
      <c r="EX100" s="127"/>
      <c r="EY100" s="127"/>
      <c r="EZ100" s="127"/>
      <c r="FA100" s="127"/>
      <c r="FB100" s="127"/>
      <c r="FC100" s="127"/>
      <c r="FD100" s="127"/>
      <c r="FE100" s="127"/>
      <c r="FF100" s="127"/>
      <c r="FG100" s="127"/>
      <c r="FH100" s="127"/>
      <c r="FI100" s="127"/>
      <c r="FJ100" s="127"/>
      <c r="FK100" s="127"/>
      <c r="FL100" s="127"/>
      <c r="FM100" s="128"/>
      <c r="FX100" s="149"/>
    </row>
    <row r="101" spans="2:180" ht="6.75" customHeight="1">
      <c r="B101" s="121"/>
      <c r="C101" s="121"/>
      <c r="D101" s="121"/>
      <c r="E101" s="121"/>
      <c r="F101" s="121"/>
      <c r="G101" s="121"/>
      <c r="H101" s="121"/>
      <c r="I101" s="132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4"/>
      <c r="BG101" s="219"/>
      <c r="BH101" s="219"/>
      <c r="BI101" s="219"/>
      <c r="BJ101" s="219"/>
      <c r="BK101" s="219"/>
      <c r="BL101" s="219"/>
      <c r="BM101" s="219"/>
      <c r="BN101" s="219"/>
      <c r="BO101" s="219"/>
      <c r="BP101" s="219"/>
      <c r="BQ101" s="219"/>
      <c r="BR101" s="219"/>
      <c r="BS101" s="219"/>
      <c r="BT101" s="219"/>
      <c r="BU101" s="219"/>
      <c r="BV101" s="219"/>
      <c r="BW101" s="219"/>
      <c r="BX101" s="219"/>
      <c r="BZ101" s="220"/>
      <c r="CA101" s="220"/>
      <c r="CB101" s="220"/>
      <c r="CC101" s="220"/>
      <c r="CD101" s="220"/>
      <c r="CE101" s="220"/>
      <c r="CF101" s="220"/>
      <c r="CG101" s="220"/>
      <c r="CH101" s="220"/>
      <c r="CI101" s="220"/>
      <c r="CJ101" s="220"/>
      <c r="CK101" s="220"/>
      <c r="CL101" s="220"/>
      <c r="CM101" s="220"/>
      <c r="CN101" s="220"/>
      <c r="CO101" s="220"/>
      <c r="CP101" s="220"/>
      <c r="CQ101" s="220"/>
      <c r="CR101" s="220"/>
      <c r="CS101" s="220"/>
      <c r="CT101" s="220"/>
      <c r="CU101" s="220"/>
      <c r="CV101" s="220"/>
      <c r="CW101" s="220"/>
      <c r="CX101" s="220"/>
      <c r="CY101" s="220"/>
      <c r="CZ101" s="220"/>
      <c r="DA101" s="220"/>
      <c r="DB101" s="220"/>
      <c r="DC101" s="220"/>
      <c r="DD101" s="220"/>
      <c r="DE101" s="220"/>
      <c r="DF101" s="220"/>
      <c r="DG101" s="220"/>
      <c r="DH101" s="220"/>
      <c r="DL101" s="143"/>
      <c r="DM101" s="143"/>
      <c r="DN101" s="143"/>
      <c r="DO101" s="143"/>
      <c r="DP101" s="143"/>
      <c r="DQ101" s="143"/>
      <c r="DR101" s="143"/>
      <c r="DS101" s="143"/>
      <c r="DT101" s="143"/>
      <c r="DU101" s="143"/>
      <c r="DV101" s="143"/>
      <c r="DW101" s="143"/>
      <c r="DX101" s="143"/>
      <c r="DY101" s="143"/>
      <c r="DZ101" s="143"/>
      <c r="EA101" s="143"/>
      <c r="EB101" s="136"/>
      <c r="EC101" s="136"/>
      <c r="ED101" s="136"/>
      <c r="EE101" s="136"/>
      <c r="EF101" s="136"/>
      <c r="EG101" s="129"/>
      <c r="EH101" s="130"/>
      <c r="EI101" s="130"/>
      <c r="EJ101" s="130"/>
      <c r="EK101" s="130"/>
      <c r="EL101" s="131"/>
      <c r="EM101" s="135"/>
      <c r="EN101" s="136"/>
      <c r="EO101" s="136"/>
      <c r="EP101" s="136"/>
      <c r="EQ101" s="136"/>
      <c r="ER101" s="136"/>
      <c r="ES101" s="136"/>
      <c r="ET101" s="136"/>
      <c r="EU101" s="136"/>
      <c r="EV101" s="136"/>
      <c r="EW101" s="129"/>
      <c r="EX101" s="130"/>
      <c r="EY101" s="130"/>
      <c r="EZ101" s="130"/>
      <c r="FA101" s="130"/>
      <c r="FB101" s="130"/>
      <c r="FC101" s="130"/>
      <c r="FD101" s="130"/>
      <c r="FE101" s="130"/>
      <c r="FF101" s="130"/>
      <c r="FG101" s="130"/>
      <c r="FH101" s="130"/>
      <c r="FI101" s="130"/>
      <c r="FJ101" s="130"/>
      <c r="FK101" s="130"/>
      <c r="FL101" s="130"/>
      <c r="FM101" s="131"/>
      <c r="FX101" s="149"/>
    </row>
    <row r="102" spans="61:180" ht="6.75" customHeight="1">
      <c r="BI102" s="219" t="s">
        <v>7</v>
      </c>
      <c r="BJ102" s="219"/>
      <c r="BK102" s="219"/>
      <c r="BL102" s="219"/>
      <c r="BM102" s="219"/>
      <c r="BN102" s="219"/>
      <c r="BO102" s="219"/>
      <c r="BP102" s="219"/>
      <c r="BQ102" s="219"/>
      <c r="BR102" s="219"/>
      <c r="BS102" s="219"/>
      <c r="BT102" s="219"/>
      <c r="BU102" s="219"/>
      <c r="BV102" s="219"/>
      <c r="BW102" s="219"/>
      <c r="BX102" s="219"/>
      <c r="DI102" s="5"/>
      <c r="DL102" s="143"/>
      <c r="DM102" s="143"/>
      <c r="DN102" s="143"/>
      <c r="DO102" s="143"/>
      <c r="DP102" s="143"/>
      <c r="DQ102" s="143"/>
      <c r="DR102" s="143"/>
      <c r="DS102" s="143"/>
      <c r="DT102" s="143"/>
      <c r="DU102" s="143"/>
      <c r="DV102" s="143"/>
      <c r="DW102" s="143"/>
      <c r="DX102" s="143"/>
      <c r="DY102" s="143"/>
      <c r="DZ102" s="143"/>
      <c r="EA102" s="143"/>
      <c r="EB102" s="136"/>
      <c r="EC102" s="136"/>
      <c r="ED102" s="136"/>
      <c r="EE102" s="136"/>
      <c r="EF102" s="136"/>
      <c r="EG102" s="132"/>
      <c r="EH102" s="133"/>
      <c r="EI102" s="133"/>
      <c r="EJ102" s="133"/>
      <c r="EK102" s="133"/>
      <c r="EL102" s="134"/>
      <c r="EM102" s="135"/>
      <c r="EN102" s="136"/>
      <c r="EO102" s="136"/>
      <c r="EP102" s="136"/>
      <c r="EQ102" s="136"/>
      <c r="ER102" s="136"/>
      <c r="ES102" s="136"/>
      <c r="ET102" s="136"/>
      <c r="EU102" s="136"/>
      <c r="EV102" s="136"/>
      <c r="EW102" s="132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4"/>
      <c r="FX102" s="149"/>
    </row>
    <row r="103" spans="2:180" ht="6.75" customHeight="1">
      <c r="B103" s="126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8"/>
      <c r="BG103" s="120">
        <f>IF("0"="1","X","")</f>
      </c>
      <c r="BH103" s="120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19"/>
      <c r="BX103" s="219"/>
      <c r="BY103" s="11"/>
      <c r="BZ103" s="11"/>
      <c r="CA103" s="219" t="s">
        <v>43</v>
      </c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24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6"/>
      <c r="DI103" s="5"/>
      <c r="FX103" s="150"/>
    </row>
    <row r="104" spans="2:183" ht="6.75" customHeight="1">
      <c r="B104" s="129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1"/>
      <c r="BG104" s="120"/>
      <c r="BH104" s="120"/>
      <c r="BI104" s="219"/>
      <c r="BJ104" s="219"/>
      <c r="BK104" s="219"/>
      <c r="BL104" s="219"/>
      <c r="BM104" s="219"/>
      <c r="BN104" s="219"/>
      <c r="BO104" s="219"/>
      <c r="BP104" s="219"/>
      <c r="BQ104" s="219"/>
      <c r="BR104" s="219"/>
      <c r="BS104" s="219"/>
      <c r="BT104" s="219"/>
      <c r="BU104" s="219"/>
      <c r="BV104" s="219"/>
      <c r="BW104" s="219"/>
      <c r="BX104" s="219"/>
      <c r="BY104" s="11"/>
      <c r="BZ104" s="11"/>
      <c r="CA104" s="219"/>
      <c r="CB104" s="219"/>
      <c r="CC104" s="219"/>
      <c r="CD104" s="219"/>
      <c r="CE104" s="219"/>
      <c r="CF104" s="219"/>
      <c r="CG104" s="219"/>
      <c r="CH104" s="219"/>
      <c r="CI104" s="219"/>
      <c r="CJ104" s="219"/>
      <c r="CK104" s="219"/>
      <c r="CL104" s="219"/>
      <c r="CM104" s="219"/>
      <c r="CN104" s="219"/>
      <c r="CO104" s="219"/>
      <c r="CP104" s="219"/>
      <c r="CQ104" s="227"/>
      <c r="CR104" s="228"/>
      <c r="CS104" s="228"/>
      <c r="CT104" s="228"/>
      <c r="CU104" s="228"/>
      <c r="CV104" s="228"/>
      <c r="CW104" s="228"/>
      <c r="CX104" s="228"/>
      <c r="CY104" s="228"/>
      <c r="CZ104" s="228"/>
      <c r="DA104" s="228"/>
      <c r="DB104" s="228"/>
      <c r="DC104" s="228"/>
      <c r="DD104" s="228"/>
      <c r="DE104" s="228"/>
      <c r="DF104" s="228"/>
      <c r="DG104" s="228"/>
      <c r="DH104" s="229"/>
      <c r="DI104" s="5"/>
      <c r="DL104" s="214" t="s">
        <v>124</v>
      </c>
      <c r="DM104" s="214"/>
      <c r="DN104" s="214"/>
      <c r="DO104" s="214"/>
      <c r="DP104" s="214"/>
      <c r="DQ104" s="214"/>
      <c r="DR104" s="214"/>
      <c r="DS104" s="214"/>
      <c r="DT104" s="214"/>
      <c r="DU104" s="214"/>
      <c r="DV104" s="214"/>
      <c r="DW104" s="214"/>
      <c r="DX104" s="214"/>
      <c r="DY104" s="214"/>
      <c r="DZ104" s="214"/>
      <c r="EA104" s="214"/>
      <c r="EB104" s="136" t="s">
        <v>97</v>
      </c>
      <c r="EC104" s="136"/>
      <c r="ED104" s="136"/>
      <c r="EE104" s="136"/>
      <c r="EF104" s="136"/>
      <c r="EG104" s="126"/>
      <c r="EH104" s="127"/>
      <c r="EI104" s="127"/>
      <c r="EJ104" s="127"/>
      <c r="EK104" s="127"/>
      <c r="EL104" s="128"/>
      <c r="EM104" s="135" t="s">
        <v>72</v>
      </c>
      <c r="EN104" s="136"/>
      <c r="EO104" s="136"/>
      <c r="EP104" s="136"/>
      <c r="EQ104" s="136"/>
      <c r="ER104" s="136"/>
      <c r="ES104" s="136"/>
      <c r="ET104" s="136"/>
      <c r="EU104" s="136"/>
      <c r="EV104" s="136"/>
      <c r="EW104" s="126"/>
      <c r="EX104" s="127"/>
      <c r="EY104" s="127"/>
      <c r="EZ104" s="127"/>
      <c r="FA104" s="127"/>
      <c r="FB104" s="127"/>
      <c r="FC104" s="127"/>
      <c r="FD104" s="127"/>
      <c r="FE104" s="127"/>
      <c r="FF104" s="127"/>
      <c r="FG104" s="127"/>
      <c r="FH104" s="127"/>
      <c r="FI104" s="127"/>
      <c r="FJ104" s="127"/>
      <c r="FK104" s="127"/>
      <c r="FL104" s="127"/>
      <c r="FM104" s="128"/>
      <c r="FX104" s="151" t="s">
        <v>282</v>
      </c>
      <c r="FY104" s="79" t="s">
        <v>1</v>
      </c>
      <c r="FZ104" s="14"/>
      <c r="GA104" s="14"/>
    </row>
    <row r="105" spans="2:181" ht="6.75" customHeight="1">
      <c r="B105" s="132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4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19"/>
      <c r="BW105" s="219"/>
      <c r="BX105" s="219"/>
      <c r="CA105" s="219"/>
      <c r="CB105" s="219"/>
      <c r="CC105" s="219"/>
      <c r="CD105" s="219"/>
      <c r="CE105" s="219"/>
      <c r="CF105" s="219"/>
      <c r="CG105" s="219"/>
      <c r="CH105" s="219"/>
      <c r="CI105" s="219"/>
      <c r="CJ105" s="219"/>
      <c r="CK105" s="219"/>
      <c r="CL105" s="219"/>
      <c r="CM105" s="219"/>
      <c r="CN105" s="219"/>
      <c r="CO105" s="219"/>
      <c r="CP105" s="219"/>
      <c r="CQ105" s="230"/>
      <c r="CR105" s="231"/>
      <c r="CS105" s="231"/>
      <c r="CT105" s="231"/>
      <c r="CU105" s="231"/>
      <c r="CV105" s="231"/>
      <c r="CW105" s="231"/>
      <c r="CX105" s="231"/>
      <c r="CY105" s="231"/>
      <c r="CZ105" s="231"/>
      <c r="DA105" s="231"/>
      <c r="DB105" s="231"/>
      <c r="DC105" s="231"/>
      <c r="DD105" s="231"/>
      <c r="DE105" s="231"/>
      <c r="DF105" s="231"/>
      <c r="DG105" s="231"/>
      <c r="DH105" s="232"/>
      <c r="DI105" s="5"/>
      <c r="DL105" s="214"/>
      <c r="DM105" s="214"/>
      <c r="DN105" s="214"/>
      <c r="DO105" s="214"/>
      <c r="DP105" s="214"/>
      <c r="DQ105" s="214"/>
      <c r="DR105" s="214"/>
      <c r="DS105" s="214"/>
      <c r="DT105" s="214"/>
      <c r="DU105" s="214"/>
      <c r="DV105" s="214"/>
      <c r="DW105" s="214"/>
      <c r="DX105" s="214"/>
      <c r="DY105" s="214"/>
      <c r="DZ105" s="214"/>
      <c r="EA105" s="214"/>
      <c r="EB105" s="136"/>
      <c r="EC105" s="136"/>
      <c r="ED105" s="136"/>
      <c r="EE105" s="136"/>
      <c r="EF105" s="136"/>
      <c r="EG105" s="129"/>
      <c r="EH105" s="130"/>
      <c r="EI105" s="130"/>
      <c r="EJ105" s="130"/>
      <c r="EK105" s="130"/>
      <c r="EL105" s="131"/>
      <c r="EM105" s="135"/>
      <c r="EN105" s="136"/>
      <c r="EO105" s="136"/>
      <c r="EP105" s="136"/>
      <c r="EQ105" s="136"/>
      <c r="ER105" s="136"/>
      <c r="ES105" s="136"/>
      <c r="ET105" s="136"/>
      <c r="EU105" s="136"/>
      <c r="EV105" s="136"/>
      <c r="EW105" s="129"/>
      <c r="EX105" s="130"/>
      <c r="EY105" s="130"/>
      <c r="EZ105" s="130"/>
      <c r="FA105" s="130"/>
      <c r="FB105" s="130"/>
      <c r="FC105" s="130"/>
      <c r="FD105" s="130"/>
      <c r="FE105" s="130"/>
      <c r="FF105" s="130"/>
      <c r="FG105" s="130"/>
      <c r="FH105" s="130"/>
      <c r="FI105" s="130"/>
      <c r="FJ105" s="130"/>
      <c r="FK105" s="130"/>
      <c r="FL105" s="130"/>
      <c r="FM105" s="131"/>
      <c r="FX105" s="152"/>
      <c r="FY105" s="80"/>
    </row>
    <row r="106" spans="93:180" ht="6.75" customHeight="1">
      <c r="CO106" s="5"/>
      <c r="CP106" s="5"/>
      <c r="CQ106" s="5"/>
      <c r="DI106" s="5"/>
      <c r="DL106" s="214"/>
      <c r="DM106" s="214"/>
      <c r="DN106" s="214"/>
      <c r="DO106" s="214"/>
      <c r="DP106" s="214"/>
      <c r="DQ106" s="214"/>
      <c r="DR106" s="214"/>
      <c r="DS106" s="214"/>
      <c r="DT106" s="214"/>
      <c r="DU106" s="214"/>
      <c r="DV106" s="214"/>
      <c r="DW106" s="214"/>
      <c r="DX106" s="214"/>
      <c r="DY106" s="214"/>
      <c r="DZ106" s="214"/>
      <c r="EA106" s="214"/>
      <c r="EB106" s="136"/>
      <c r="EC106" s="136"/>
      <c r="ED106" s="136"/>
      <c r="EE106" s="136"/>
      <c r="EF106" s="136"/>
      <c r="EG106" s="132"/>
      <c r="EH106" s="133"/>
      <c r="EI106" s="133"/>
      <c r="EJ106" s="133"/>
      <c r="EK106" s="133"/>
      <c r="EL106" s="134"/>
      <c r="EM106" s="135"/>
      <c r="EN106" s="136"/>
      <c r="EO106" s="136"/>
      <c r="EP106" s="136"/>
      <c r="EQ106" s="136"/>
      <c r="ER106" s="136"/>
      <c r="ES106" s="136"/>
      <c r="ET106" s="136"/>
      <c r="EU106" s="136"/>
      <c r="EV106" s="136"/>
      <c r="EW106" s="132"/>
      <c r="EX106" s="133"/>
      <c r="EY106" s="133"/>
      <c r="EZ106" s="133"/>
      <c r="FA106" s="133"/>
      <c r="FB106" s="133"/>
      <c r="FC106" s="133"/>
      <c r="FD106" s="133"/>
      <c r="FE106" s="133"/>
      <c r="FF106" s="133"/>
      <c r="FG106" s="133"/>
      <c r="FH106" s="133"/>
      <c r="FI106" s="133"/>
      <c r="FJ106" s="133"/>
      <c r="FK106" s="133"/>
      <c r="FL106" s="133"/>
      <c r="FM106" s="134"/>
      <c r="FX106" s="153"/>
    </row>
    <row r="107" spans="2:113" ht="6.75" customHeight="1">
      <c r="B107" s="223" t="s">
        <v>74</v>
      </c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126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8"/>
      <c r="AB107" s="237" t="s">
        <v>75</v>
      </c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9"/>
      <c r="AS107" s="126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8"/>
      <c r="BG107" s="223" t="s">
        <v>119</v>
      </c>
      <c r="BH107" s="223"/>
      <c r="BI107" s="223"/>
      <c r="BJ107" s="223"/>
      <c r="BK107" s="223"/>
      <c r="BL107" s="223"/>
      <c r="BM107" s="223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3"/>
      <c r="CI107" s="223"/>
      <c r="CJ107" s="223"/>
      <c r="CK107" s="126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8"/>
      <c r="CV107" s="135" t="s">
        <v>120</v>
      </c>
      <c r="CW107" s="136"/>
      <c r="CX107" s="136"/>
      <c r="CY107" s="136"/>
      <c r="CZ107" s="136"/>
      <c r="DA107" s="136"/>
      <c r="DB107" s="136"/>
      <c r="DC107" s="7"/>
      <c r="DD107" s="7"/>
      <c r="DE107" s="7"/>
      <c r="DF107" s="7"/>
      <c r="DI107" s="5"/>
    </row>
    <row r="108" spans="2:169" ht="6.75" customHeight="1"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129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1"/>
      <c r="AB108" s="237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9"/>
      <c r="AS108" s="129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1"/>
      <c r="BG108" s="223"/>
      <c r="BH108" s="223"/>
      <c r="BI108" s="223"/>
      <c r="BJ108" s="223"/>
      <c r="BK108" s="223"/>
      <c r="BL108" s="223"/>
      <c r="BM108" s="223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  <c r="CG108" s="223"/>
      <c r="CH108" s="223"/>
      <c r="CI108" s="223"/>
      <c r="CJ108" s="223"/>
      <c r="CK108" s="129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1"/>
      <c r="CV108" s="135"/>
      <c r="CW108" s="136"/>
      <c r="CX108" s="136"/>
      <c r="CY108" s="136"/>
      <c r="CZ108" s="136"/>
      <c r="DA108" s="136"/>
      <c r="DB108" s="136"/>
      <c r="DC108" s="7"/>
      <c r="DD108" s="7"/>
      <c r="DE108" s="7"/>
      <c r="DF108" s="7"/>
      <c r="DI108" s="5"/>
      <c r="DL108" s="214" t="s">
        <v>126</v>
      </c>
      <c r="DM108" s="214"/>
      <c r="DN108" s="214"/>
      <c r="DO108" s="214"/>
      <c r="DP108" s="214"/>
      <c r="DQ108" s="214"/>
      <c r="DR108" s="214"/>
      <c r="DS108" s="214"/>
      <c r="DT108" s="214"/>
      <c r="DU108" s="214"/>
      <c r="DV108" s="214"/>
      <c r="DW108" s="214"/>
      <c r="DX108" s="214"/>
      <c r="DY108" s="214"/>
      <c r="DZ108" s="214"/>
      <c r="EA108" s="214"/>
      <c r="EB108" s="136" t="s">
        <v>97</v>
      </c>
      <c r="EC108" s="136"/>
      <c r="ED108" s="136"/>
      <c r="EE108" s="136"/>
      <c r="EF108" s="136"/>
      <c r="EG108" s="126"/>
      <c r="EH108" s="127"/>
      <c r="EI108" s="127"/>
      <c r="EJ108" s="127"/>
      <c r="EK108" s="127"/>
      <c r="EL108" s="128"/>
      <c r="EM108" s="135" t="s">
        <v>72</v>
      </c>
      <c r="EN108" s="136"/>
      <c r="EO108" s="136"/>
      <c r="EP108" s="136"/>
      <c r="EQ108" s="136"/>
      <c r="ER108" s="136"/>
      <c r="ES108" s="136"/>
      <c r="ET108" s="136"/>
      <c r="EU108" s="136"/>
      <c r="EV108" s="136"/>
      <c r="EW108" s="126"/>
      <c r="EX108" s="127"/>
      <c r="EY108" s="127"/>
      <c r="EZ108" s="127"/>
      <c r="FA108" s="127"/>
      <c r="FB108" s="127"/>
      <c r="FC108" s="127"/>
      <c r="FD108" s="127"/>
      <c r="FE108" s="127"/>
      <c r="FF108" s="127"/>
      <c r="FG108" s="127"/>
      <c r="FH108" s="127"/>
      <c r="FI108" s="127"/>
      <c r="FJ108" s="127"/>
      <c r="FK108" s="127"/>
      <c r="FL108" s="127"/>
      <c r="FM108" s="128"/>
    </row>
    <row r="109" spans="2:191" ht="6.75" customHeight="1"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132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4"/>
      <c r="AB109" s="237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9"/>
      <c r="AS109" s="132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4"/>
      <c r="BG109" s="223"/>
      <c r="BH109" s="223"/>
      <c r="BI109" s="223"/>
      <c r="BJ109" s="223"/>
      <c r="BK109" s="223"/>
      <c r="BL109" s="223"/>
      <c r="BM109" s="223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  <c r="CG109" s="223"/>
      <c r="CH109" s="223"/>
      <c r="CI109" s="223"/>
      <c r="CJ109" s="223"/>
      <c r="CK109" s="132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4"/>
      <c r="CV109" s="135"/>
      <c r="CW109" s="136"/>
      <c r="CX109" s="136"/>
      <c r="CY109" s="136"/>
      <c r="CZ109" s="136"/>
      <c r="DA109" s="136"/>
      <c r="DB109" s="136"/>
      <c r="DC109" s="7"/>
      <c r="DD109" s="7"/>
      <c r="DE109" s="7"/>
      <c r="DF109" s="7"/>
      <c r="DL109" s="214"/>
      <c r="DM109" s="214"/>
      <c r="DN109" s="214"/>
      <c r="DO109" s="214"/>
      <c r="DP109" s="214"/>
      <c r="DQ109" s="214"/>
      <c r="DR109" s="214"/>
      <c r="DS109" s="214"/>
      <c r="DT109" s="214"/>
      <c r="DU109" s="214"/>
      <c r="DV109" s="214"/>
      <c r="DW109" s="214"/>
      <c r="DX109" s="214"/>
      <c r="DY109" s="214"/>
      <c r="DZ109" s="214"/>
      <c r="EA109" s="214"/>
      <c r="EB109" s="136"/>
      <c r="EC109" s="136"/>
      <c r="ED109" s="136"/>
      <c r="EE109" s="136"/>
      <c r="EF109" s="136"/>
      <c r="EG109" s="129"/>
      <c r="EH109" s="130"/>
      <c r="EI109" s="130"/>
      <c r="EJ109" s="130"/>
      <c r="EK109" s="130"/>
      <c r="EL109" s="131"/>
      <c r="EM109" s="135"/>
      <c r="EN109" s="136"/>
      <c r="EO109" s="136"/>
      <c r="EP109" s="136"/>
      <c r="EQ109" s="136"/>
      <c r="ER109" s="136"/>
      <c r="ES109" s="136"/>
      <c r="ET109" s="136"/>
      <c r="EU109" s="136"/>
      <c r="EV109" s="136"/>
      <c r="EW109" s="129"/>
      <c r="EX109" s="130"/>
      <c r="EY109" s="130"/>
      <c r="EZ109" s="130"/>
      <c r="FA109" s="130"/>
      <c r="FB109" s="130"/>
      <c r="FC109" s="130"/>
      <c r="FD109" s="130"/>
      <c r="FE109" s="130"/>
      <c r="FF109" s="130"/>
      <c r="FG109" s="130"/>
      <c r="FH109" s="130"/>
      <c r="FI109" s="130"/>
      <c r="FJ109" s="130"/>
      <c r="FK109" s="130"/>
      <c r="FL109" s="130"/>
      <c r="FM109" s="131"/>
      <c r="FT109" s="7"/>
      <c r="FU109" s="7"/>
      <c r="FV109" s="7"/>
      <c r="FW109" s="7"/>
      <c r="FX109" s="82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</row>
    <row r="110" spans="2:191" ht="6.75" customHeight="1" thickBo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4"/>
      <c r="CQ110" s="54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L110" s="214"/>
      <c r="DM110" s="214"/>
      <c r="DN110" s="214"/>
      <c r="DO110" s="214"/>
      <c r="DP110" s="214"/>
      <c r="DQ110" s="214"/>
      <c r="DR110" s="214"/>
      <c r="DS110" s="214"/>
      <c r="DT110" s="214"/>
      <c r="DU110" s="214"/>
      <c r="DV110" s="214"/>
      <c r="DW110" s="214"/>
      <c r="DX110" s="214"/>
      <c r="DY110" s="214"/>
      <c r="DZ110" s="214"/>
      <c r="EA110" s="214"/>
      <c r="EB110" s="136"/>
      <c r="EC110" s="136"/>
      <c r="ED110" s="136"/>
      <c r="EE110" s="136"/>
      <c r="EF110" s="136"/>
      <c r="EG110" s="132"/>
      <c r="EH110" s="133"/>
      <c r="EI110" s="133"/>
      <c r="EJ110" s="133"/>
      <c r="EK110" s="133"/>
      <c r="EL110" s="134"/>
      <c r="EM110" s="135"/>
      <c r="EN110" s="136"/>
      <c r="EO110" s="136"/>
      <c r="EP110" s="136"/>
      <c r="EQ110" s="136"/>
      <c r="ER110" s="136"/>
      <c r="ES110" s="136"/>
      <c r="ET110" s="136"/>
      <c r="EU110" s="136"/>
      <c r="EV110" s="136"/>
      <c r="EW110" s="132"/>
      <c r="EX110" s="133"/>
      <c r="EY110" s="133"/>
      <c r="EZ110" s="133"/>
      <c r="FA110" s="133"/>
      <c r="FB110" s="133"/>
      <c r="FC110" s="133"/>
      <c r="FD110" s="133"/>
      <c r="FE110" s="133"/>
      <c r="FF110" s="133"/>
      <c r="FG110" s="133"/>
      <c r="FH110" s="133"/>
      <c r="FI110" s="133"/>
      <c r="FJ110" s="133"/>
      <c r="FK110" s="133"/>
      <c r="FL110" s="133"/>
      <c r="FM110" s="134"/>
      <c r="FQ110" s="215">
        <f>IF(ISERROR(FIND(DN132,"    "))=TRUE,"","Х")</f>
      </c>
      <c r="FR110" s="216"/>
      <c r="FS110" s="7"/>
      <c r="FT110" s="7"/>
      <c r="FU110" s="7"/>
      <c r="FV110" s="7"/>
      <c r="FW110" s="7"/>
      <c r="FX110" s="82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</row>
    <row r="111" spans="2:191" ht="6.75" customHeight="1">
      <c r="B111" s="361" t="s">
        <v>272</v>
      </c>
      <c r="C111" s="361"/>
      <c r="D111" s="361"/>
      <c r="E111" s="361"/>
      <c r="F111" s="361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G111" s="212" t="s">
        <v>291</v>
      </c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2"/>
      <c r="BT111" s="212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2"/>
      <c r="CL111" s="212"/>
      <c r="CM111" s="212"/>
      <c r="CN111" s="212"/>
      <c r="CO111" s="212"/>
      <c r="CP111" s="212"/>
      <c r="CQ111" s="212"/>
      <c r="CR111" s="212"/>
      <c r="CS111" s="212"/>
      <c r="CT111" s="212"/>
      <c r="CU111" s="212"/>
      <c r="CV111" s="212"/>
      <c r="CW111" s="212"/>
      <c r="CX111" s="212"/>
      <c r="CY111" s="212"/>
      <c r="CZ111" s="212"/>
      <c r="DA111" s="212"/>
      <c r="DB111" s="212"/>
      <c r="DC111" s="212"/>
      <c r="DD111" s="212"/>
      <c r="DE111" s="212"/>
      <c r="DF111" s="212"/>
      <c r="DG111" s="212"/>
      <c r="DH111" s="212"/>
      <c r="FQ111" s="217"/>
      <c r="FR111" s="218"/>
      <c r="FS111" s="7"/>
      <c r="FT111" s="7"/>
      <c r="FU111" s="7"/>
      <c r="FV111" s="7"/>
      <c r="FW111" s="7"/>
      <c r="FX111" s="82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</row>
    <row r="112" spans="2:191" ht="6.75" customHeight="1">
      <c r="B112" s="362"/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2"/>
      <c r="AZ112" s="362"/>
      <c r="BA112" s="362"/>
      <c r="BB112" s="362"/>
      <c r="BC112" s="362"/>
      <c r="BG112" s="213"/>
      <c r="BH112" s="213"/>
      <c r="BI112" s="213"/>
      <c r="BJ112" s="213"/>
      <c r="BK112" s="213"/>
      <c r="BL112" s="213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3"/>
      <c r="CD112" s="213"/>
      <c r="CE112" s="213"/>
      <c r="CF112" s="213"/>
      <c r="CG112" s="213"/>
      <c r="CH112" s="213"/>
      <c r="CI112" s="213"/>
      <c r="CJ112" s="213"/>
      <c r="CK112" s="213"/>
      <c r="CL112" s="213"/>
      <c r="CM112" s="213"/>
      <c r="CN112" s="213"/>
      <c r="CO112" s="213"/>
      <c r="CP112" s="213"/>
      <c r="CQ112" s="213"/>
      <c r="CR112" s="213"/>
      <c r="CS112" s="213"/>
      <c r="CT112" s="213"/>
      <c r="CU112" s="213"/>
      <c r="CV112" s="213"/>
      <c r="CW112" s="213"/>
      <c r="CX112" s="213"/>
      <c r="CY112" s="213"/>
      <c r="CZ112" s="213"/>
      <c r="DA112" s="213"/>
      <c r="DB112" s="213"/>
      <c r="DC112" s="213"/>
      <c r="DD112" s="213"/>
      <c r="DE112" s="213"/>
      <c r="DF112" s="213"/>
      <c r="DG112" s="213"/>
      <c r="DH112" s="213"/>
      <c r="DL112" s="121" t="s">
        <v>127</v>
      </c>
      <c r="DM112" s="121"/>
      <c r="DN112" s="121"/>
      <c r="DO112" s="121"/>
      <c r="DP112" s="121"/>
      <c r="DQ112" s="121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21"/>
      <c r="EF112" s="137"/>
      <c r="EG112" s="126"/>
      <c r="EH112" s="127"/>
      <c r="EI112" s="127"/>
      <c r="EJ112" s="127"/>
      <c r="EK112" s="127"/>
      <c r="EL112" s="127"/>
      <c r="EM112" s="127"/>
      <c r="EN112" s="127"/>
      <c r="EO112" s="127"/>
      <c r="EP112" s="127"/>
      <c r="EQ112" s="127"/>
      <c r="ER112" s="127"/>
      <c r="ES112" s="127"/>
      <c r="ET112" s="127"/>
      <c r="EU112" s="127"/>
      <c r="EV112" s="127"/>
      <c r="EW112" s="127"/>
      <c r="EX112" s="127"/>
      <c r="EY112" s="127"/>
      <c r="EZ112" s="127"/>
      <c r="FA112" s="127"/>
      <c r="FB112" s="127"/>
      <c r="FC112" s="127"/>
      <c r="FD112" s="127"/>
      <c r="FE112" s="127"/>
      <c r="FF112" s="127"/>
      <c r="FG112" s="127"/>
      <c r="FH112" s="127"/>
      <c r="FI112" s="127"/>
      <c r="FJ112" s="127"/>
      <c r="FK112" s="127"/>
      <c r="FL112" s="127"/>
      <c r="FM112" s="128"/>
      <c r="FS112" s="7"/>
      <c r="FT112" s="7"/>
      <c r="FU112" s="7"/>
      <c r="FV112" s="7"/>
      <c r="FW112" s="7"/>
      <c r="FX112" s="82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</row>
    <row r="113" spans="2:169" ht="6.75" customHeight="1">
      <c r="B113" s="362"/>
      <c r="C113" s="362"/>
      <c r="D113" s="362"/>
      <c r="E113" s="362"/>
      <c r="F113" s="362"/>
      <c r="G113" s="362"/>
      <c r="H113" s="362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362"/>
      <c r="AB113" s="362"/>
      <c r="AC113" s="362"/>
      <c r="AD113" s="362"/>
      <c r="AE113" s="362"/>
      <c r="AF113" s="362"/>
      <c r="AG113" s="362"/>
      <c r="AH113" s="362"/>
      <c r="AI113" s="362"/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  <c r="AY113" s="362"/>
      <c r="AZ113" s="362"/>
      <c r="BA113" s="362"/>
      <c r="BB113" s="362"/>
      <c r="BC113" s="362"/>
      <c r="BG113" s="213"/>
      <c r="BH113" s="213"/>
      <c r="BI113" s="213"/>
      <c r="BJ113" s="213"/>
      <c r="BK113" s="213"/>
      <c r="BL113" s="213"/>
      <c r="BM113" s="213"/>
      <c r="BN113" s="213"/>
      <c r="BO113" s="213"/>
      <c r="BP113" s="213"/>
      <c r="BQ113" s="213"/>
      <c r="BR113" s="213"/>
      <c r="BS113" s="213"/>
      <c r="BT113" s="213"/>
      <c r="BU113" s="213"/>
      <c r="BV113" s="213"/>
      <c r="BW113" s="213"/>
      <c r="BX113" s="213"/>
      <c r="BY113" s="213"/>
      <c r="BZ113" s="213"/>
      <c r="CA113" s="213"/>
      <c r="CB113" s="213"/>
      <c r="CC113" s="213"/>
      <c r="CD113" s="213"/>
      <c r="CE113" s="213"/>
      <c r="CF113" s="213"/>
      <c r="CG113" s="213"/>
      <c r="CH113" s="213"/>
      <c r="CI113" s="213"/>
      <c r="CJ113" s="213"/>
      <c r="CK113" s="213"/>
      <c r="CL113" s="213"/>
      <c r="CM113" s="213"/>
      <c r="CN113" s="213"/>
      <c r="CO113" s="213"/>
      <c r="CP113" s="213"/>
      <c r="CQ113" s="213"/>
      <c r="CR113" s="213"/>
      <c r="CS113" s="213"/>
      <c r="CT113" s="213"/>
      <c r="CU113" s="213"/>
      <c r="CV113" s="213"/>
      <c r="CW113" s="213"/>
      <c r="CX113" s="213"/>
      <c r="CY113" s="213"/>
      <c r="CZ113" s="213"/>
      <c r="DA113" s="213"/>
      <c r="DB113" s="213"/>
      <c r="DC113" s="213"/>
      <c r="DD113" s="213"/>
      <c r="DE113" s="213"/>
      <c r="DF113" s="213"/>
      <c r="DG113" s="213"/>
      <c r="DH113" s="213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1"/>
      <c r="EF113" s="137"/>
      <c r="EG113" s="129"/>
      <c r="EH113" s="130"/>
      <c r="EI113" s="130"/>
      <c r="EJ113" s="130"/>
      <c r="EK113" s="130"/>
      <c r="EL113" s="130"/>
      <c r="EM113" s="130"/>
      <c r="EN113" s="130"/>
      <c r="EO113" s="130"/>
      <c r="EP113" s="130"/>
      <c r="EQ113" s="130"/>
      <c r="ER113" s="130"/>
      <c r="ES113" s="130"/>
      <c r="ET113" s="130"/>
      <c r="EU113" s="130"/>
      <c r="EV113" s="130"/>
      <c r="EW113" s="130"/>
      <c r="EX113" s="130"/>
      <c r="EY113" s="130"/>
      <c r="EZ113" s="130"/>
      <c r="FA113" s="130"/>
      <c r="FB113" s="130"/>
      <c r="FC113" s="130"/>
      <c r="FD113" s="130"/>
      <c r="FE113" s="130"/>
      <c r="FF113" s="130"/>
      <c r="FG113" s="130"/>
      <c r="FH113" s="130"/>
      <c r="FI113" s="130"/>
      <c r="FJ113" s="130"/>
      <c r="FK113" s="130"/>
      <c r="FL113" s="130"/>
      <c r="FM113" s="131"/>
    </row>
    <row r="114" spans="2:169" ht="6.75" customHeight="1">
      <c r="B114" s="362"/>
      <c r="C114" s="362"/>
      <c r="D114" s="362"/>
      <c r="E114" s="362"/>
      <c r="F114" s="362"/>
      <c r="G114" s="362"/>
      <c r="H114" s="362"/>
      <c r="I114" s="362"/>
      <c r="J114" s="362"/>
      <c r="K114" s="362"/>
      <c r="L114" s="362"/>
      <c r="M114" s="362"/>
      <c r="N114" s="362"/>
      <c r="O114" s="362"/>
      <c r="P114" s="362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A114" s="362"/>
      <c r="AB114" s="362"/>
      <c r="AC114" s="362"/>
      <c r="AD114" s="362"/>
      <c r="AE114" s="362"/>
      <c r="AF114" s="362"/>
      <c r="AG114" s="362"/>
      <c r="AH114" s="362"/>
      <c r="AI114" s="362"/>
      <c r="AJ114" s="362"/>
      <c r="AK114" s="362"/>
      <c r="AL114" s="362"/>
      <c r="AM114" s="362"/>
      <c r="AN114" s="362"/>
      <c r="AO114" s="362"/>
      <c r="AP114" s="362"/>
      <c r="AQ114" s="362"/>
      <c r="AR114" s="362"/>
      <c r="AS114" s="362"/>
      <c r="AT114" s="362"/>
      <c r="AU114" s="362"/>
      <c r="AV114" s="362"/>
      <c r="AW114" s="362"/>
      <c r="AX114" s="362"/>
      <c r="AY114" s="362"/>
      <c r="AZ114" s="362"/>
      <c r="BA114" s="362"/>
      <c r="BB114" s="362"/>
      <c r="BC114" s="362"/>
      <c r="BG114" s="213"/>
      <c r="BH114" s="213"/>
      <c r="BI114" s="213"/>
      <c r="BJ114" s="213"/>
      <c r="BK114" s="213"/>
      <c r="BL114" s="213"/>
      <c r="BM114" s="213"/>
      <c r="BN114" s="213"/>
      <c r="BO114" s="213"/>
      <c r="BP114" s="213"/>
      <c r="BQ114" s="213"/>
      <c r="BR114" s="213"/>
      <c r="BS114" s="213"/>
      <c r="BT114" s="213"/>
      <c r="BU114" s="213"/>
      <c r="BV114" s="213"/>
      <c r="BW114" s="213"/>
      <c r="BX114" s="213"/>
      <c r="BY114" s="213"/>
      <c r="BZ114" s="213"/>
      <c r="CA114" s="213"/>
      <c r="CB114" s="213"/>
      <c r="CC114" s="213"/>
      <c r="CD114" s="213"/>
      <c r="CE114" s="213"/>
      <c r="CF114" s="213"/>
      <c r="CG114" s="213"/>
      <c r="CH114" s="213"/>
      <c r="CI114" s="213"/>
      <c r="CJ114" s="213"/>
      <c r="CK114" s="213"/>
      <c r="CL114" s="213"/>
      <c r="CM114" s="213"/>
      <c r="CN114" s="213"/>
      <c r="CO114" s="213"/>
      <c r="CP114" s="213"/>
      <c r="CQ114" s="213"/>
      <c r="CR114" s="213"/>
      <c r="CS114" s="213"/>
      <c r="CT114" s="213"/>
      <c r="CU114" s="213"/>
      <c r="CV114" s="213"/>
      <c r="CW114" s="213"/>
      <c r="CX114" s="213"/>
      <c r="CY114" s="213"/>
      <c r="CZ114" s="213"/>
      <c r="DA114" s="213"/>
      <c r="DB114" s="213"/>
      <c r="DC114" s="213"/>
      <c r="DD114" s="213"/>
      <c r="DE114" s="213"/>
      <c r="DF114" s="213"/>
      <c r="DG114" s="213"/>
      <c r="DH114" s="213"/>
      <c r="DL114" s="121"/>
      <c r="DM114" s="121"/>
      <c r="DN114" s="121"/>
      <c r="DO114" s="121"/>
      <c r="DP114" s="121"/>
      <c r="DQ114" s="121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1"/>
      <c r="EF114" s="137"/>
      <c r="EG114" s="132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4"/>
    </row>
    <row r="115" spans="61:112" ht="4.5" customHeight="1"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</row>
    <row r="116" spans="1:180" s="1" customFormat="1" ht="20.25" customHeight="1" thickBot="1">
      <c r="A116" s="65"/>
      <c r="B116" s="66"/>
      <c r="C116" s="66"/>
      <c r="D116" s="67" t="s">
        <v>37</v>
      </c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9"/>
      <c r="AS116" s="70"/>
      <c r="AT116" s="70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9" t="s">
        <v>38</v>
      </c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71"/>
      <c r="FM116" s="71"/>
      <c r="FN116" s="71"/>
      <c r="FX116" s="78"/>
    </row>
    <row r="117" spans="1:180" s="1" customFormat="1" ht="20.25" customHeight="1" thickTop="1">
      <c r="A117" s="77"/>
      <c r="B117" s="72"/>
      <c r="C117" s="72"/>
      <c r="D117" s="73" t="s">
        <v>39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5"/>
      <c r="Z117" s="75"/>
      <c r="AA117" s="75"/>
      <c r="AB117" s="75"/>
      <c r="AC117" s="75"/>
      <c r="AD117" s="75"/>
      <c r="AE117" s="75"/>
      <c r="AF117" s="75"/>
      <c r="AG117" s="75"/>
      <c r="AH117" s="74"/>
      <c r="AI117" s="75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5" t="s">
        <v>40</v>
      </c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6"/>
      <c r="FM117" s="76"/>
      <c r="FN117" s="76"/>
      <c r="FX117" s="78"/>
    </row>
    <row r="118" spans="2:169" ht="6.75" customHeight="1">
      <c r="B118" s="235" t="s">
        <v>86</v>
      </c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35"/>
      <c r="AM118" s="235"/>
      <c r="AN118" s="235"/>
      <c r="AO118" s="235"/>
      <c r="AP118" s="235"/>
      <c r="AQ118" s="235"/>
      <c r="AR118" s="235"/>
      <c r="AS118" s="235"/>
      <c r="AT118" s="235"/>
      <c r="AU118" s="235"/>
      <c r="AV118" s="235"/>
      <c r="AW118" s="235"/>
      <c r="AX118" s="235"/>
      <c r="AY118" s="235"/>
      <c r="AZ118" s="235"/>
      <c r="BA118" s="235"/>
      <c r="BB118" s="235"/>
      <c r="BC118" s="235"/>
      <c r="BG118" s="130" t="s">
        <v>251</v>
      </c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DL118" s="235" t="s">
        <v>163</v>
      </c>
      <c r="DM118" s="235"/>
      <c r="DN118" s="235"/>
      <c r="DO118" s="235"/>
      <c r="DP118" s="235"/>
      <c r="DQ118" s="235"/>
      <c r="DR118" s="235"/>
      <c r="DS118" s="235"/>
      <c r="DT118" s="235"/>
      <c r="DU118" s="235"/>
      <c r="DV118" s="235"/>
      <c r="DW118" s="235"/>
      <c r="DX118" s="235"/>
      <c r="DY118" s="235"/>
      <c r="DZ118" s="235"/>
      <c r="EA118" s="235"/>
      <c r="EB118" s="235"/>
      <c r="EC118" s="235"/>
      <c r="ED118" s="235"/>
      <c r="EE118" s="235"/>
      <c r="EF118" s="235"/>
      <c r="EG118" s="235"/>
      <c r="EH118" s="235"/>
      <c r="EI118" s="235"/>
      <c r="EJ118" s="235"/>
      <c r="EK118" s="235"/>
      <c r="EL118" s="235"/>
      <c r="EM118" s="235"/>
      <c r="EN118" s="235"/>
      <c r="EO118" s="235"/>
      <c r="EP118" s="235"/>
      <c r="EQ118" s="235"/>
      <c r="ER118" s="235"/>
      <c r="ES118" s="235"/>
      <c r="ET118" s="235"/>
      <c r="EU118" s="235"/>
      <c r="EV118" s="235"/>
      <c r="EW118" s="235"/>
      <c r="EX118" s="235"/>
      <c r="EY118" s="235"/>
      <c r="EZ118" s="235"/>
      <c r="FA118" s="235"/>
      <c r="FB118" s="235"/>
      <c r="FC118" s="235"/>
      <c r="FD118" s="235"/>
      <c r="FE118" s="235"/>
      <c r="FF118" s="235"/>
      <c r="FG118" s="235"/>
      <c r="FH118" s="235"/>
      <c r="FI118" s="235"/>
      <c r="FJ118" s="235"/>
      <c r="FK118" s="235"/>
      <c r="FL118" s="235"/>
      <c r="FM118" s="235"/>
    </row>
    <row r="119" spans="2:180" ht="6.75" customHeight="1" thickBot="1"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26">
        <f>FX119</f>
      </c>
      <c r="CQ119" s="128"/>
      <c r="CR119" s="129" t="s">
        <v>144</v>
      </c>
      <c r="CS119" s="130"/>
      <c r="CT119" s="130"/>
      <c r="CU119" s="130"/>
      <c r="CV119" s="130"/>
      <c r="CW119" s="126"/>
      <c r="CX119" s="128"/>
      <c r="CY119" s="129" t="s">
        <v>145</v>
      </c>
      <c r="CZ119" s="130"/>
      <c r="DA119" s="130"/>
      <c r="DB119" s="130"/>
      <c r="DC119" s="130"/>
      <c r="DL119" s="236"/>
      <c r="DM119" s="236"/>
      <c r="DN119" s="236"/>
      <c r="DO119" s="236"/>
      <c r="DP119" s="236"/>
      <c r="DQ119" s="236"/>
      <c r="DR119" s="236"/>
      <c r="DS119" s="236"/>
      <c r="DT119" s="236"/>
      <c r="DU119" s="236"/>
      <c r="DV119" s="236"/>
      <c r="DW119" s="236"/>
      <c r="DX119" s="236"/>
      <c r="DY119" s="236"/>
      <c r="DZ119" s="236"/>
      <c r="EA119" s="236"/>
      <c r="EB119" s="236"/>
      <c r="EC119" s="236"/>
      <c r="ED119" s="236"/>
      <c r="EE119" s="236"/>
      <c r="EF119" s="236"/>
      <c r="EG119" s="236"/>
      <c r="EH119" s="236"/>
      <c r="EI119" s="236"/>
      <c r="EJ119" s="236"/>
      <c r="EK119" s="236"/>
      <c r="EL119" s="236"/>
      <c r="EM119" s="236"/>
      <c r="EN119" s="236"/>
      <c r="EO119" s="236"/>
      <c r="EP119" s="236"/>
      <c r="EQ119" s="236"/>
      <c r="ER119" s="236"/>
      <c r="ES119" s="236"/>
      <c r="ET119" s="236"/>
      <c r="EU119" s="236"/>
      <c r="EV119" s="236"/>
      <c r="EW119" s="236"/>
      <c r="EX119" s="236"/>
      <c r="EY119" s="236"/>
      <c r="EZ119" s="236"/>
      <c r="FA119" s="236"/>
      <c r="FB119" s="236"/>
      <c r="FC119" s="236"/>
      <c r="FD119" s="236"/>
      <c r="FE119" s="236"/>
      <c r="FF119" s="236"/>
      <c r="FG119" s="236"/>
      <c r="FH119" s="236"/>
      <c r="FI119" s="236"/>
      <c r="FJ119" s="236"/>
      <c r="FK119" s="236"/>
      <c r="FL119" s="236"/>
      <c r="FM119" s="236"/>
      <c r="FX119" s="85">
        <f>IF(OR("16"="15","16"="12"),FY120,FX120)</f>
      </c>
    </row>
    <row r="120" spans="59:181" ht="6.75" customHeight="1"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2"/>
      <c r="CQ120" s="134"/>
      <c r="CR120" s="129"/>
      <c r="CS120" s="130"/>
      <c r="CT120" s="130"/>
      <c r="CU120" s="130"/>
      <c r="CV120" s="130"/>
      <c r="CW120" s="132"/>
      <c r="CX120" s="134"/>
      <c r="CY120" s="129"/>
      <c r="CZ120" s="130"/>
      <c r="DA120" s="130"/>
      <c r="DB120" s="130"/>
      <c r="DC120" s="130"/>
      <c r="FX120" s="85">
        <f>IF("0"="1","X","")</f>
      </c>
      <c r="FY120" s="85">
        <f>IF(""="1","X","")</f>
      </c>
    </row>
    <row r="121" spans="2:169" ht="6.75" customHeight="1">
      <c r="B121" s="126" t="str">
        <f>IF("Высшее"="Среднее","X"," ")</f>
        <v> </v>
      </c>
      <c r="C121" s="128"/>
      <c r="D121" s="122" t="s">
        <v>87</v>
      </c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0"/>
      <c r="AC121" s="10">
        <v>26</v>
      </c>
      <c r="AD121" s="260" t="str">
        <f>IF("Высшее"="Среднее специальное","X"," ")</f>
        <v> </v>
      </c>
      <c r="AE121" s="261"/>
      <c r="AF121" s="122" t="s">
        <v>88</v>
      </c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DL121" s="187" t="s">
        <v>241</v>
      </c>
      <c r="DM121" s="187"/>
      <c r="DN121" s="187"/>
      <c r="DO121" s="187"/>
      <c r="DP121" s="187"/>
      <c r="DQ121" s="187"/>
      <c r="DR121" s="187"/>
      <c r="DS121" s="187"/>
      <c r="DT121" s="187"/>
      <c r="DU121" s="187"/>
      <c r="DV121" s="187"/>
      <c r="DW121" s="187"/>
      <c r="DX121" s="187"/>
      <c r="DY121" s="187"/>
      <c r="DZ121" s="187"/>
      <c r="EA121" s="187"/>
      <c r="EB121" s="187"/>
      <c r="EC121" s="187"/>
      <c r="ED121" s="187"/>
      <c r="EE121" s="187"/>
      <c r="EF121" s="187"/>
      <c r="EG121" s="187"/>
      <c r="EH121" s="187"/>
      <c r="EI121" s="187"/>
      <c r="EJ121" s="187"/>
      <c r="EK121" s="187"/>
      <c r="EL121" s="187"/>
      <c r="EM121" s="187"/>
      <c r="EN121" s="187"/>
      <c r="EO121" s="187"/>
      <c r="EP121" s="187"/>
      <c r="EQ121" s="187"/>
      <c r="ER121" s="187"/>
      <c r="ES121" s="187"/>
      <c r="ET121" s="187"/>
      <c r="EU121" s="187"/>
      <c r="EV121" s="187"/>
      <c r="EW121" s="187"/>
      <c r="EX121" s="187"/>
      <c r="EY121" s="187"/>
      <c r="EZ121" s="187"/>
      <c r="FA121" s="187"/>
      <c r="FB121" s="187"/>
      <c r="FC121" s="187"/>
      <c r="FD121" s="187"/>
      <c r="FE121" s="187"/>
      <c r="FF121" s="187"/>
      <c r="FG121" s="187"/>
      <c r="FH121" s="187"/>
      <c r="FI121" s="187"/>
      <c r="FJ121" s="187"/>
      <c r="FK121" s="187"/>
      <c r="FL121" s="187"/>
      <c r="FM121" s="187"/>
    </row>
    <row r="122" spans="2:169" ht="6.75" customHeight="1">
      <c r="B122" s="132"/>
      <c r="C122" s="134"/>
      <c r="D122" s="122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0"/>
      <c r="AC122" s="10"/>
      <c r="AD122" s="262"/>
      <c r="AE122" s="263"/>
      <c r="AF122" s="122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G122" s="174" t="s">
        <v>143</v>
      </c>
      <c r="BH122" s="174"/>
      <c r="BI122" s="174"/>
      <c r="BJ122" s="174"/>
      <c r="BK122" s="174"/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4"/>
      <c r="BX122" s="174"/>
      <c r="BY122" s="174"/>
      <c r="BZ122" s="174"/>
      <c r="CA122" s="174"/>
      <c r="CB122" s="174"/>
      <c r="CC122" s="174"/>
      <c r="CD122" s="174"/>
      <c r="CE122" s="174"/>
      <c r="CF122" s="174"/>
      <c r="CG122" s="174"/>
      <c r="CH122" s="174"/>
      <c r="CI122" s="174"/>
      <c r="CJ122" s="174"/>
      <c r="CK122" s="174"/>
      <c r="CL122" s="174"/>
      <c r="CM122" s="174"/>
      <c r="CN122" s="174"/>
      <c r="DL122" s="187"/>
      <c r="DM122" s="187"/>
      <c r="DN122" s="187"/>
      <c r="DO122" s="187"/>
      <c r="DP122" s="187"/>
      <c r="DQ122" s="187"/>
      <c r="DR122" s="187"/>
      <c r="DS122" s="187"/>
      <c r="DT122" s="187"/>
      <c r="DU122" s="187"/>
      <c r="DV122" s="187"/>
      <c r="DW122" s="187"/>
      <c r="DX122" s="187"/>
      <c r="DY122" s="187"/>
      <c r="DZ122" s="187"/>
      <c r="EA122" s="187"/>
      <c r="EB122" s="187"/>
      <c r="EC122" s="187"/>
      <c r="ED122" s="187"/>
      <c r="EE122" s="187"/>
      <c r="EF122" s="187"/>
      <c r="EG122" s="187"/>
      <c r="EH122" s="187"/>
      <c r="EI122" s="187"/>
      <c r="EJ122" s="187"/>
      <c r="EK122" s="187"/>
      <c r="EL122" s="187"/>
      <c r="EM122" s="187"/>
      <c r="EN122" s="187"/>
      <c r="EO122" s="187"/>
      <c r="EP122" s="187"/>
      <c r="EQ122" s="187"/>
      <c r="ER122" s="187"/>
      <c r="ES122" s="187"/>
      <c r="ET122" s="187"/>
      <c r="EU122" s="187"/>
      <c r="EV122" s="187"/>
      <c r="EW122" s="187"/>
      <c r="EX122" s="187"/>
      <c r="EY122" s="187"/>
      <c r="EZ122" s="187"/>
      <c r="FA122" s="187"/>
      <c r="FB122" s="187"/>
      <c r="FC122" s="187"/>
      <c r="FD122" s="187"/>
      <c r="FE122" s="187"/>
      <c r="FF122" s="187"/>
      <c r="FG122" s="187"/>
      <c r="FH122" s="187"/>
      <c r="FI122" s="187"/>
      <c r="FJ122" s="187"/>
      <c r="FK122" s="187"/>
      <c r="FL122" s="187"/>
      <c r="FM122" s="187"/>
    </row>
    <row r="123" spans="4:180" ht="6.75" customHeight="1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G123" s="174"/>
      <c r="BH123" s="174"/>
      <c r="BI123" s="174"/>
      <c r="BJ123" s="174"/>
      <c r="BK123" s="174"/>
      <c r="BL123" s="174"/>
      <c r="BM123" s="174"/>
      <c r="BN123" s="174"/>
      <c r="BO123" s="174"/>
      <c r="BP123" s="174"/>
      <c r="BQ123" s="174"/>
      <c r="BR123" s="174"/>
      <c r="BS123" s="174"/>
      <c r="BT123" s="174"/>
      <c r="BU123" s="174"/>
      <c r="BV123" s="174"/>
      <c r="BW123" s="174"/>
      <c r="BX123" s="174"/>
      <c r="BY123" s="174"/>
      <c r="BZ123" s="174"/>
      <c r="CA123" s="174"/>
      <c r="CB123" s="174"/>
      <c r="CC123" s="174"/>
      <c r="CD123" s="174"/>
      <c r="CE123" s="174"/>
      <c r="CF123" s="174"/>
      <c r="CG123" s="174"/>
      <c r="CH123" s="174"/>
      <c r="CI123" s="174"/>
      <c r="CJ123" s="174"/>
      <c r="CK123" s="174"/>
      <c r="CL123" s="174"/>
      <c r="CM123" s="174"/>
      <c r="CN123" s="174"/>
      <c r="CP123" s="126">
        <f>FX123</f>
      </c>
      <c r="CQ123" s="128"/>
      <c r="CR123" s="129" t="s">
        <v>144</v>
      </c>
      <c r="CS123" s="130"/>
      <c r="CT123" s="130"/>
      <c r="CU123" s="130"/>
      <c r="CV123" s="130"/>
      <c r="CW123" s="126"/>
      <c r="CX123" s="128"/>
      <c r="CY123" s="129" t="s">
        <v>145</v>
      </c>
      <c r="CZ123" s="130"/>
      <c r="DA123" s="130"/>
      <c r="DB123" s="130"/>
      <c r="DC123" s="130"/>
      <c r="DL123" s="187"/>
      <c r="DM123" s="187"/>
      <c r="DN123" s="187"/>
      <c r="DO123" s="187"/>
      <c r="DP123" s="187"/>
      <c r="DQ123" s="187"/>
      <c r="DR123" s="187"/>
      <c r="DS123" s="187"/>
      <c r="DT123" s="187"/>
      <c r="DU123" s="187"/>
      <c r="DV123" s="187"/>
      <c r="DW123" s="187"/>
      <c r="DX123" s="187"/>
      <c r="DY123" s="187"/>
      <c r="DZ123" s="187"/>
      <c r="EA123" s="187"/>
      <c r="EB123" s="187"/>
      <c r="EC123" s="187"/>
      <c r="ED123" s="187"/>
      <c r="EE123" s="187"/>
      <c r="EF123" s="187"/>
      <c r="EG123" s="187"/>
      <c r="EH123" s="187"/>
      <c r="EI123" s="187"/>
      <c r="EJ123" s="187"/>
      <c r="EK123" s="187"/>
      <c r="EL123" s="187"/>
      <c r="EM123" s="187"/>
      <c r="EN123" s="187"/>
      <c r="EO123" s="187"/>
      <c r="EP123" s="187"/>
      <c r="EQ123" s="187"/>
      <c r="ER123" s="187"/>
      <c r="ES123" s="187"/>
      <c r="ET123" s="187"/>
      <c r="EU123" s="187"/>
      <c r="EV123" s="187"/>
      <c r="EW123" s="187"/>
      <c r="EX123" s="187"/>
      <c r="EY123" s="187"/>
      <c r="EZ123" s="187"/>
      <c r="FA123" s="187"/>
      <c r="FB123" s="187"/>
      <c r="FC123" s="187"/>
      <c r="FD123" s="187"/>
      <c r="FE123" s="187"/>
      <c r="FF123" s="187"/>
      <c r="FG123" s="187"/>
      <c r="FH123" s="187"/>
      <c r="FI123" s="187"/>
      <c r="FJ123" s="187"/>
      <c r="FK123" s="187"/>
      <c r="FL123" s="187"/>
      <c r="FM123" s="187"/>
      <c r="FX123" s="85">
        <f>IF(OR("16"="11","16"="14"),FX124,FY124)</f>
      </c>
    </row>
    <row r="124" spans="2:181" ht="6.75" customHeight="1">
      <c r="B124" s="126" t="str">
        <f>IF("Высшее"="Неполное высшее","X"," ")</f>
        <v> </v>
      </c>
      <c r="C124" s="128"/>
      <c r="D124" s="122" t="s">
        <v>310</v>
      </c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0"/>
      <c r="AC124" s="10">
        <v>26</v>
      </c>
      <c r="AD124" s="260"/>
      <c r="AE124" s="261"/>
      <c r="AF124" s="122" t="s">
        <v>89</v>
      </c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4"/>
      <c r="BZ124" s="174"/>
      <c r="CA124" s="174"/>
      <c r="CB124" s="174"/>
      <c r="CC124" s="174"/>
      <c r="CD124" s="174"/>
      <c r="CE124" s="174"/>
      <c r="CF124" s="174"/>
      <c r="CG124" s="174"/>
      <c r="CH124" s="174"/>
      <c r="CI124" s="174"/>
      <c r="CJ124" s="174"/>
      <c r="CK124" s="174"/>
      <c r="CL124" s="174"/>
      <c r="CM124" s="174"/>
      <c r="CN124" s="174"/>
      <c r="CP124" s="132"/>
      <c r="CQ124" s="134"/>
      <c r="CR124" s="129"/>
      <c r="CS124" s="130"/>
      <c r="CT124" s="130"/>
      <c r="CU124" s="130"/>
      <c r="CV124" s="130"/>
      <c r="CW124" s="132"/>
      <c r="CX124" s="134"/>
      <c r="CY124" s="129"/>
      <c r="CZ124" s="130"/>
      <c r="DA124" s="130"/>
      <c r="DB124" s="130"/>
      <c r="DC124" s="130"/>
      <c r="DL124" s="187"/>
      <c r="DM124" s="187"/>
      <c r="DN124" s="187"/>
      <c r="DO124" s="187"/>
      <c r="DP124" s="187"/>
      <c r="DQ124" s="187"/>
      <c r="DR124" s="187"/>
      <c r="DS124" s="187"/>
      <c r="DT124" s="187"/>
      <c r="DU124" s="187"/>
      <c r="DV124" s="187"/>
      <c r="DW124" s="187"/>
      <c r="DX124" s="187"/>
      <c r="DY124" s="187"/>
      <c r="DZ124" s="187"/>
      <c r="EA124" s="187"/>
      <c r="EB124" s="187"/>
      <c r="EC124" s="187"/>
      <c r="ED124" s="187"/>
      <c r="EE124" s="187"/>
      <c r="EF124" s="187"/>
      <c r="EG124" s="187"/>
      <c r="EH124" s="187"/>
      <c r="EI124" s="187"/>
      <c r="EJ124" s="187"/>
      <c r="EK124" s="187"/>
      <c r="EL124" s="187"/>
      <c r="EM124" s="187"/>
      <c r="EN124" s="187"/>
      <c r="EO124" s="187"/>
      <c r="EP124" s="187"/>
      <c r="EQ124" s="187"/>
      <c r="ER124" s="187"/>
      <c r="ES124" s="187"/>
      <c r="ET124" s="187"/>
      <c r="EU124" s="187"/>
      <c r="EV124" s="187"/>
      <c r="EW124" s="187"/>
      <c r="EX124" s="187"/>
      <c r="EY124" s="187"/>
      <c r="EZ124" s="187"/>
      <c r="FA124" s="187"/>
      <c r="FB124" s="187"/>
      <c r="FC124" s="187"/>
      <c r="FD124" s="187"/>
      <c r="FE124" s="187"/>
      <c r="FF124" s="187"/>
      <c r="FG124" s="187"/>
      <c r="FH124" s="187"/>
      <c r="FI124" s="187"/>
      <c r="FJ124" s="187"/>
      <c r="FK124" s="187"/>
      <c r="FL124" s="187"/>
      <c r="FM124" s="187"/>
      <c r="FX124" s="85">
        <f>IF(""="1","X","")</f>
      </c>
      <c r="FY124" s="85">
        <f>IF("0"="1","X","")</f>
      </c>
    </row>
    <row r="125" spans="2:127" ht="6.75" customHeight="1">
      <c r="B125" s="132"/>
      <c r="C125" s="134"/>
      <c r="D125" s="122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0"/>
      <c r="AC125" s="10"/>
      <c r="AD125" s="262"/>
      <c r="AE125" s="263"/>
      <c r="AF125" s="122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G125" s="174"/>
      <c r="BH125" s="174"/>
      <c r="BI125" s="174"/>
      <c r="BJ125" s="174"/>
      <c r="BK125" s="174"/>
      <c r="BL125" s="174"/>
      <c r="BM125" s="174"/>
      <c r="BN125" s="174"/>
      <c r="BO125" s="174"/>
      <c r="BP125" s="174"/>
      <c r="BQ125" s="174"/>
      <c r="BR125" s="174"/>
      <c r="BS125" s="174"/>
      <c r="BT125" s="174"/>
      <c r="BU125" s="174"/>
      <c r="BV125" s="174"/>
      <c r="BW125" s="174"/>
      <c r="BX125" s="174"/>
      <c r="BY125" s="174"/>
      <c r="BZ125" s="174"/>
      <c r="CA125" s="174"/>
      <c r="CB125" s="174"/>
      <c r="CC125" s="174"/>
      <c r="CD125" s="174"/>
      <c r="CE125" s="174"/>
      <c r="CF125" s="174"/>
      <c r="CG125" s="174"/>
      <c r="CH125" s="174"/>
      <c r="CI125" s="174"/>
      <c r="CJ125" s="174"/>
      <c r="CK125" s="174"/>
      <c r="CL125" s="174"/>
      <c r="CM125" s="174"/>
      <c r="CN125" s="174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</row>
    <row r="126" spans="134:147" ht="6.75" customHeight="1">
      <c r="ED126" s="126">
        <f>IF("0"="1","X","")</f>
      </c>
      <c r="EE126" s="128"/>
      <c r="EF126" s="129" t="s">
        <v>144</v>
      </c>
      <c r="EG126" s="130"/>
      <c r="EH126" s="130"/>
      <c r="EI126" s="130"/>
      <c r="EJ126" s="130"/>
      <c r="EK126" s="126"/>
      <c r="EL126" s="128"/>
      <c r="EM126" s="129" t="s">
        <v>145</v>
      </c>
      <c r="EN126" s="130"/>
      <c r="EO126" s="130"/>
      <c r="EP126" s="130"/>
      <c r="EQ126" s="130"/>
    </row>
    <row r="127" spans="2:147" ht="6.75" customHeight="1">
      <c r="B127" s="120" t="str">
        <f>IF("Высшее"="Два и более высших","X"," ")</f>
        <v> </v>
      </c>
      <c r="C127" s="120"/>
      <c r="D127" s="122" t="s">
        <v>90</v>
      </c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0"/>
      <c r="AC127" s="10">
        <v>26</v>
      </c>
      <c r="AD127" s="173" t="str">
        <f>IF("Высшее"="Ученая степень","X"," ")</f>
        <v> </v>
      </c>
      <c r="AE127" s="173"/>
      <c r="AF127" s="122" t="s">
        <v>91</v>
      </c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G127" s="92" t="s">
        <v>289</v>
      </c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ED127" s="132"/>
      <c r="EE127" s="134"/>
      <c r="EF127" s="129"/>
      <c r="EG127" s="130"/>
      <c r="EH127" s="130"/>
      <c r="EI127" s="130"/>
      <c r="EJ127" s="130"/>
      <c r="EK127" s="132"/>
      <c r="EL127" s="134"/>
      <c r="EM127" s="129"/>
      <c r="EN127" s="130"/>
      <c r="EO127" s="130"/>
      <c r="EP127" s="130"/>
      <c r="EQ127" s="130"/>
    </row>
    <row r="128" spans="2:113" ht="6.75" customHeight="1">
      <c r="B128" s="120"/>
      <c r="C128" s="120"/>
      <c r="D128" s="122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0"/>
      <c r="AC128" s="10"/>
      <c r="AD128" s="173"/>
      <c r="AE128" s="173"/>
      <c r="AF128" s="122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</row>
    <row r="129" spans="59:169" ht="6.75" customHeight="1">
      <c r="BG129" s="126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8"/>
      <c r="BT129" s="122" t="s">
        <v>49</v>
      </c>
      <c r="BU129" s="121"/>
      <c r="BV129" s="121"/>
      <c r="BW129" s="121"/>
      <c r="BX129" s="121"/>
      <c r="BY129" s="126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8"/>
      <c r="CL129" s="122" t="s">
        <v>50</v>
      </c>
      <c r="CM129" s="121"/>
      <c r="CN129" s="121"/>
      <c r="CO129" s="121"/>
      <c r="CP129" s="121"/>
      <c r="CQ129" s="137"/>
      <c r="CR129" s="126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8"/>
      <c r="DE129" s="135" t="s">
        <v>51</v>
      </c>
      <c r="DF129" s="136"/>
      <c r="DG129" s="136"/>
      <c r="DH129" s="136"/>
      <c r="DL129" s="194" t="s">
        <v>164</v>
      </c>
      <c r="DM129" s="194"/>
      <c r="DN129" s="194"/>
      <c r="DO129" s="194"/>
      <c r="DP129" s="194"/>
      <c r="DQ129" s="194"/>
      <c r="DR129" s="194"/>
      <c r="DS129" s="194"/>
      <c r="DT129" s="194"/>
      <c r="DU129" s="194"/>
      <c r="DV129" s="194"/>
      <c r="DW129" s="194"/>
      <c r="DX129" s="194"/>
      <c r="DY129" s="194"/>
      <c r="DZ129" s="194"/>
      <c r="EA129" s="194"/>
      <c r="EB129" s="194"/>
      <c r="EC129" s="194"/>
      <c r="ED129" s="194"/>
      <c r="EE129" s="194"/>
      <c r="EF129" s="194"/>
      <c r="EG129" s="194"/>
      <c r="EH129" s="194"/>
      <c r="EI129" s="194"/>
      <c r="EJ129" s="194"/>
      <c r="EK129" s="194"/>
      <c r="EL129" s="194"/>
      <c r="EM129" s="194"/>
      <c r="EN129" s="194"/>
      <c r="EO129" s="194"/>
      <c r="EP129" s="194"/>
      <c r="EQ129" s="194"/>
      <c r="ER129" s="194"/>
      <c r="ES129" s="194"/>
      <c r="ET129" s="194"/>
      <c r="EU129" s="194"/>
      <c r="EV129" s="194"/>
      <c r="EW129" s="194"/>
      <c r="EX129" s="194"/>
      <c r="EY129" s="194"/>
      <c r="EZ129" s="194"/>
      <c r="FA129" s="194"/>
      <c r="FB129" s="194"/>
      <c r="FC129" s="194"/>
      <c r="FD129" s="194"/>
      <c r="FE129" s="194"/>
      <c r="FF129" s="194"/>
      <c r="FG129" s="194"/>
      <c r="FH129" s="194"/>
      <c r="FI129" s="194"/>
      <c r="FJ129" s="194"/>
      <c r="FK129" s="194"/>
      <c r="FL129" s="194"/>
      <c r="FM129" s="194"/>
    </row>
    <row r="130" spans="59:169" ht="6.75" customHeight="1">
      <c r="BG130" s="129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1"/>
      <c r="BT130" s="122"/>
      <c r="BU130" s="121"/>
      <c r="BV130" s="121"/>
      <c r="BW130" s="121"/>
      <c r="BX130" s="121"/>
      <c r="BY130" s="129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1"/>
      <c r="CL130" s="122"/>
      <c r="CM130" s="121"/>
      <c r="CN130" s="121"/>
      <c r="CO130" s="121"/>
      <c r="CP130" s="121"/>
      <c r="CQ130" s="137"/>
      <c r="CR130" s="129"/>
      <c r="CS130" s="130"/>
      <c r="CT130" s="130"/>
      <c r="CU130" s="130"/>
      <c r="CV130" s="130"/>
      <c r="CW130" s="130"/>
      <c r="CX130" s="130"/>
      <c r="CY130" s="130"/>
      <c r="CZ130" s="130"/>
      <c r="DA130" s="130"/>
      <c r="DB130" s="130"/>
      <c r="DC130" s="130"/>
      <c r="DD130" s="131"/>
      <c r="DE130" s="135"/>
      <c r="DF130" s="136"/>
      <c r="DG130" s="136"/>
      <c r="DH130" s="136"/>
      <c r="DL130" s="194"/>
      <c r="DM130" s="194"/>
      <c r="DN130" s="194"/>
      <c r="DO130" s="194"/>
      <c r="DP130" s="194"/>
      <c r="DQ130" s="194"/>
      <c r="DR130" s="194"/>
      <c r="DS130" s="194"/>
      <c r="DT130" s="194"/>
      <c r="DU130" s="194"/>
      <c r="DV130" s="194"/>
      <c r="DW130" s="194"/>
      <c r="DX130" s="194"/>
      <c r="DY130" s="194"/>
      <c r="DZ130" s="194"/>
      <c r="EA130" s="194"/>
      <c r="EB130" s="194"/>
      <c r="EC130" s="194"/>
      <c r="ED130" s="194"/>
      <c r="EE130" s="194"/>
      <c r="EF130" s="194"/>
      <c r="EG130" s="194"/>
      <c r="EH130" s="194"/>
      <c r="EI130" s="194"/>
      <c r="EJ130" s="194"/>
      <c r="EK130" s="194"/>
      <c r="EL130" s="194"/>
      <c r="EM130" s="194"/>
      <c r="EN130" s="194"/>
      <c r="EO130" s="194"/>
      <c r="EP130" s="194"/>
      <c r="EQ130" s="194"/>
      <c r="ER130" s="194"/>
      <c r="ES130" s="194"/>
      <c r="ET130" s="194"/>
      <c r="EU130" s="194"/>
      <c r="EV130" s="194"/>
      <c r="EW130" s="194"/>
      <c r="EX130" s="194"/>
      <c r="EY130" s="194"/>
      <c r="EZ130" s="194"/>
      <c r="FA130" s="194"/>
      <c r="FB130" s="194"/>
      <c r="FC130" s="194"/>
      <c r="FD130" s="194"/>
      <c r="FE130" s="194"/>
      <c r="FF130" s="194"/>
      <c r="FG130" s="194"/>
      <c r="FH130" s="194"/>
      <c r="FI130" s="194"/>
      <c r="FJ130" s="194"/>
      <c r="FK130" s="194"/>
      <c r="FL130" s="194"/>
      <c r="FM130" s="194"/>
    </row>
    <row r="131" spans="59:128" ht="6.75" customHeight="1">
      <c r="BG131" s="132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4"/>
      <c r="BT131" s="122"/>
      <c r="BU131" s="121"/>
      <c r="BV131" s="121"/>
      <c r="BW131" s="121"/>
      <c r="BX131" s="121"/>
      <c r="BY131" s="132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4"/>
      <c r="CL131" s="122"/>
      <c r="CM131" s="121"/>
      <c r="CN131" s="121"/>
      <c r="CO131" s="121"/>
      <c r="CP131" s="121"/>
      <c r="CQ131" s="137"/>
      <c r="CR131" s="132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4"/>
      <c r="DE131" s="135"/>
      <c r="DF131" s="136"/>
      <c r="DG131" s="136"/>
      <c r="DH131" s="136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</row>
    <row r="132" spans="60:170" ht="6.75" customHeight="1"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DL132" s="249">
        <f>IF(ISERROR(FIND(DN132,LOWER("    ")))=TRUE,"","Х")</f>
      </c>
      <c r="DM132" s="249"/>
      <c r="DN132" s="122" t="s">
        <v>165</v>
      </c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1"/>
      <c r="EK132" s="121"/>
      <c r="EM132" s="10"/>
      <c r="EN132" s="10">
        <v>26</v>
      </c>
      <c r="EO132" s="249">
        <f>IF(ISERROR(FIND(EQ132,LOWER("    ")))=TRUE,"","Х")</f>
      </c>
      <c r="EP132" s="249"/>
      <c r="EQ132" s="122" t="s">
        <v>167</v>
      </c>
      <c r="ER132" s="121"/>
      <c r="ES132" s="121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1"/>
      <c r="FE132" s="121"/>
      <c r="FF132" s="121"/>
      <c r="FG132" s="121"/>
      <c r="FH132" s="121"/>
      <c r="FI132" s="121"/>
      <c r="FJ132" s="121"/>
      <c r="FK132" s="121"/>
      <c r="FL132" s="121"/>
      <c r="FM132" s="121"/>
      <c r="FN132" s="121"/>
    </row>
    <row r="133" spans="2:170" ht="6.75" customHeight="1">
      <c r="B133" s="235" t="s">
        <v>128</v>
      </c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235"/>
      <c r="AF133" s="235"/>
      <c r="AG133" s="235"/>
      <c r="AH133" s="235"/>
      <c r="AI133" s="235"/>
      <c r="AJ133" s="235"/>
      <c r="AK133" s="235"/>
      <c r="AL133" s="235"/>
      <c r="AM133" s="235"/>
      <c r="AN133" s="235"/>
      <c r="AO133" s="235"/>
      <c r="AP133" s="235"/>
      <c r="AQ133" s="235"/>
      <c r="AR133" s="235"/>
      <c r="AS133" s="235"/>
      <c r="AT133" s="235"/>
      <c r="AU133" s="235"/>
      <c r="AV133" s="235"/>
      <c r="AW133" s="235"/>
      <c r="AX133" s="235"/>
      <c r="AY133" s="235"/>
      <c r="AZ133" s="235"/>
      <c r="BA133" s="235"/>
      <c r="BB133" s="235"/>
      <c r="BC133" s="235"/>
      <c r="BG133" s="363" t="s">
        <v>146</v>
      </c>
      <c r="BH133" s="363"/>
      <c r="BI133" s="363"/>
      <c r="BJ133" s="363"/>
      <c r="BK133" s="363"/>
      <c r="BL133" s="363"/>
      <c r="BM133" s="363"/>
      <c r="BN133" s="363"/>
      <c r="BO133" s="363"/>
      <c r="BP133" s="363"/>
      <c r="BQ133" s="363"/>
      <c r="BR133" s="363"/>
      <c r="BS133" s="363"/>
      <c r="BT133" s="363"/>
      <c r="BU133" s="363"/>
      <c r="BV133" s="363"/>
      <c r="BW133" s="363"/>
      <c r="BX133" s="363"/>
      <c r="BY133" s="363"/>
      <c r="BZ133" s="363"/>
      <c r="CA133" s="363"/>
      <c r="CB133" s="363"/>
      <c r="CC133" s="363"/>
      <c r="CD133" s="363"/>
      <c r="CE133" s="363"/>
      <c r="CF133" s="363"/>
      <c r="CG133" s="363"/>
      <c r="CH133" s="363"/>
      <c r="CI133" s="363"/>
      <c r="CJ133" s="363"/>
      <c r="CK133" s="363"/>
      <c r="CL133" s="363"/>
      <c r="CM133" s="363"/>
      <c r="CN133" s="363"/>
      <c r="CO133" s="363"/>
      <c r="CP133" s="363"/>
      <c r="CQ133" s="363"/>
      <c r="DL133" s="249"/>
      <c r="DM133" s="249"/>
      <c r="DN133" s="122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1"/>
      <c r="EF133" s="121"/>
      <c r="EG133" s="121"/>
      <c r="EH133" s="121"/>
      <c r="EI133" s="121"/>
      <c r="EJ133" s="121"/>
      <c r="EK133" s="121"/>
      <c r="EM133" s="10"/>
      <c r="EN133" s="10"/>
      <c r="EO133" s="249"/>
      <c r="EP133" s="249"/>
      <c r="EQ133" s="122"/>
      <c r="ER133" s="121"/>
      <c r="ES133" s="121"/>
      <c r="ET133" s="121"/>
      <c r="EU133" s="121"/>
      <c r="EV133" s="121"/>
      <c r="EW133" s="121"/>
      <c r="EX133" s="121"/>
      <c r="EY133" s="121"/>
      <c r="EZ133" s="121"/>
      <c r="FA133" s="121"/>
      <c r="FB133" s="121"/>
      <c r="FC133" s="121"/>
      <c r="FD133" s="121"/>
      <c r="FE133" s="121"/>
      <c r="FF133" s="121"/>
      <c r="FG133" s="121"/>
      <c r="FH133" s="121"/>
      <c r="FI133" s="121"/>
      <c r="FJ133" s="121"/>
      <c r="FK133" s="121"/>
      <c r="FL133" s="121"/>
      <c r="FM133" s="121"/>
      <c r="FN133" s="121"/>
    </row>
    <row r="134" spans="2:180" ht="6.75" customHeight="1" thickBot="1"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6"/>
      <c r="AP134" s="236"/>
      <c r="AQ134" s="236"/>
      <c r="AR134" s="236"/>
      <c r="AS134" s="236"/>
      <c r="AT134" s="236"/>
      <c r="AU134" s="236"/>
      <c r="AV134" s="236"/>
      <c r="AW134" s="236"/>
      <c r="AX134" s="236"/>
      <c r="AY134" s="236"/>
      <c r="AZ134" s="236"/>
      <c r="BA134" s="236"/>
      <c r="BB134" s="236"/>
      <c r="BC134" s="236"/>
      <c r="BF134" s="22"/>
      <c r="BG134" s="363"/>
      <c r="BH134" s="363"/>
      <c r="BI134" s="363"/>
      <c r="BJ134" s="363"/>
      <c r="BK134" s="363"/>
      <c r="BL134" s="363"/>
      <c r="BM134" s="363"/>
      <c r="BN134" s="363"/>
      <c r="BO134" s="363"/>
      <c r="BP134" s="363"/>
      <c r="BQ134" s="363"/>
      <c r="BR134" s="363"/>
      <c r="BS134" s="363"/>
      <c r="BT134" s="363"/>
      <c r="BU134" s="363"/>
      <c r="BV134" s="363"/>
      <c r="BW134" s="363"/>
      <c r="BX134" s="363"/>
      <c r="BY134" s="363"/>
      <c r="BZ134" s="363"/>
      <c r="CA134" s="363"/>
      <c r="CB134" s="363"/>
      <c r="CC134" s="363"/>
      <c r="CD134" s="363"/>
      <c r="CE134" s="363"/>
      <c r="CF134" s="363"/>
      <c r="CG134" s="363"/>
      <c r="CH134" s="363"/>
      <c r="CI134" s="363"/>
      <c r="CJ134" s="363"/>
      <c r="CK134" s="363"/>
      <c r="CL134" s="363"/>
      <c r="CM134" s="363"/>
      <c r="CN134" s="363"/>
      <c r="CO134" s="363"/>
      <c r="CP134" s="363"/>
      <c r="CQ134" s="363"/>
      <c r="CS134" s="126" t="str">
        <f>FX134</f>
        <v>X</v>
      </c>
      <c r="CT134" s="128"/>
      <c r="CU134" s="129" t="s">
        <v>144</v>
      </c>
      <c r="CV134" s="130"/>
      <c r="CW134" s="130"/>
      <c r="CX134" s="130"/>
      <c r="CY134" s="130"/>
      <c r="CZ134" s="126">
        <f>IF(CS134="X","","X")</f>
      </c>
      <c r="DA134" s="128"/>
      <c r="DB134" s="129" t="s">
        <v>145</v>
      </c>
      <c r="DC134" s="130"/>
      <c r="DD134" s="130"/>
      <c r="DE134" s="130"/>
      <c r="DF134" s="13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X134" s="85" t="str">
        <f>IF(OR("16"="16","16"="15","16"="13","16"="12"),FX135,FY135)</f>
        <v>X</v>
      </c>
    </row>
    <row r="135" spans="58:181" ht="6.75" customHeight="1">
      <c r="BF135" s="22"/>
      <c r="BG135" s="363"/>
      <c r="BH135" s="363"/>
      <c r="BI135" s="363"/>
      <c r="BJ135" s="363"/>
      <c r="BK135" s="363"/>
      <c r="BL135" s="363"/>
      <c r="BM135" s="363"/>
      <c r="BN135" s="363"/>
      <c r="BO135" s="363"/>
      <c r="BP135" s="363"/>
      <c r="BQ135" s="363"/>
      <c r="BR135" s="363"/>
      <c r="BS135" s="363"/>
      <c r="BT135" s="363"/>
      <c r="BU135" s="363"/>
      <c r="BV135" s="363"/>
      <c r="BW135" s="363"/>
      <c r="BX135" s="363"/>
      <c r="BY135" s="363"/>
      <c r="BZ135" s="363"/>
      <c r="CA135" s="363"/>
      <c r="CB135" s="363"/>
      <c r="CC135" s="363"/>
      <c r="CD135" s="363"/>
      <c r="CE135" s="363"/>
      <c r="CF135" s="363"/>
      <c r="CG135" s="363"/>
      <c r="CH135" s="363"/>
      <c r="CI135" s="363"/>
      <c r="CJ135" s="363"/>
      <c r="CK135" s="363"/>
      <c r="CL135" s="363"/>
      <c r="CM135" s="363"/>
      <c r="CN135" s="363"/>
      <c r="CO135" s="363"/>
      <c r="CP135" s="363"/>
      <c r="CQ135" s="363"/>
      <c r="CS135" s="132"/>
      <c r="CT135" s="134"/>
      <c r="CU135" s="129"/>
      <c r="CV135" s="130"/>
      <c r="CW135" s="130"/>
      <c r="CX135" s="130"/>
      <c r="CY135" s="130"/>
      <c r="CZ135" s="132"/>
      <c r="DA135" s="134"/>
      <c r="DB135" s="129"/>
      <c r="DC135" s="130"/>
      <c r="DD135" s="130"/>
      <c r="DE135" s="130"/>
      <c r="DF135" s="130"/>
      <c r="DL135" s="249">
        <f>IF(ISERROR(FIND(DN135,LOWER("    ")))=TRUE,"","Х")</f>
      </c>
      <c r="DM135" s="249"/>
      <c r="DN135" s="122" t="s">
        <v>166</v>
      </c>
      <c r="DO135" s="121"/>
      <c r="DP135" s="121"/>
      <c r="DQ135" s="121"/>
      <c r="DR135" s="121"/>
      <c r="DS135" s="121"/>
      <c r="DT135" s="121"/>
      <c r="DU135" s="121"/>
      <c r="DV135" s="121"/>
      <c r="DW135" s="121"/>
      <c r="DX135" s="121"/>
      <c r="DY135" s="121"/>
      <c r="DZ135" s="121"/>
      <c r="EA135" s="121"/>
      <c r="EB135" s="121"/>
      <c r="EC135" s="121"/>
      <c r="ED135" s="121"/>
      <c r="EE135" s="121"/>
      <c r="EF135" s="121"/>
      <c r="EG135" s="121"/>
      <c r="EH135" s="121"/>
      <c r="EI135" s="121"/>
      <c r="EJ135" s="121"/>
      <c r="EK135" s="121"/>
      <c r="EM135" s="10"/>
      <c r="EN135" s="10">
        <v>26</v>
      </c>
      <c r="EO135" s="249">
        <f>IF(ISERROR(FIND(EQ135,LOWER("    ")))=TRUE,"","Х")</f>
      </c>
      <c r="EP135" s="249"/>
      <c r="EQ135" s="122" t="s">
        <v>168</v>
      </c>
      <c r="ER135" s="121"/>
      <c r="ES135" s="121"/>
      <c r="ET135" s="121"/>
      <c r="EU135" s="121"/>
      <c r="EV135" s="121"/>
      <c r="EW135" s="121"/>
      <c r="EX135" s="121"/>
      <c r="EY135" s="121"/>
      <c r="EZ135" s="121"/>
      <c r="FA135" s="121"/>
      <c r="FB135" s="121"/>
      <c r="FC135" s="121"/>
      <c r="FD135" s="121"/>
      <c r="FE135" s="121"/>
      <c r="FF135" s="121"/>
      <c r="FG135" s="121"/>
      <c r="FH135" s="121"/>
      <c r="FI135" s="121"/>
      <c r="FJ135" s="121"/>
      <c r="FK135" s="121"/>
      <c r="FL135" s="121"/>
      <c r="FM135" s="121"/>
      <c r="FN135" s="121"/>
      <c r="FX135" s="85" t="str">
        <f>IF("1"="1","X","")</f>
        <v>X</v>
      </c>
      <c r="FY135" s="85">
        <f>IF(""="1","X","")</f>
      </c>
    </row>
    <row r="136" spans="2:170" ht="6.75" customHeight="1">
      <c r="B136" s="223" t="s">
        <v>129</v>
      </c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AD136" s="173">
        <f>IF("0"="1","X","")</f>
      </c>
      <c r="AE136" s="173"/>
      <c r="AF136" s="122" t="s">
        <v>130</v>
      </c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G136" s="363"/>
      <c r="BH136" s="363"/>
      <c r="BI136" s="363"/>
      <c r="BJ136" s="363"/>
      <c r="BK136" s="363"/>
      <c r="BL136" s="363"/>
      <c r="BM136" s="363"/>
      <c r="BN136" s="363"/>
      <c r="BO136" s="363"/>
      <c r="BP136" s="363"/>
      <c r="BQ136" s="363"/>
      <c r="BR136" s="363"/>
      <c r="BS136" s="363"/>
      <c r="BT136" s="363"/>
      <c r="BU136" s="363"/>
      <c r="BV136" s="363"/>
      <c r="BW136" s="363"/>
      <c r="BX136" s="363"/>
      <c r="BY136" s="363"/>
      <c r="BZ136" s="363"/>
      <c r="CA136" s="363"/>
      <c r="CB136" s="363"/>
      <c r="CC136" s="363"/>
      <c r="CD136" s="363"/>
      <c r="CE136" s="363"/>
      <c r="CF136" s="363"/>
      <c r="CG136" s="363"/>
      <c r="CH136" s="363"/>
      <c r="CI136" s="363"/>
      <c r="CJ136" s="363"/>
      <c r="CK136" s="363"/>
      <c r="CL136" s="363"/>
      <c r="CM136" s="363"/>
      <c r="CN136" s="363"/>
      <c r="CO136" s="363"/>
      <c r="CP136" s="363"/>
      <c r="CQ136" s="363"/>
      <c r="DL136" s="249"/>
      <c r="DM136" s="249"/>
      <c r="DN136" s="122"/>
      <c r="DO136" s="121"/>
      <c r="DP136" s="121"/>
      <c r="DQ136" s="121"/>
      <c r="DR136" s="121"/>
      <c r="DS136" s="121"/>
      <c r="DT136" s="121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21"/>
      <c r="EF136" s="121"/>
      <c r="EG136" s="121"/>
      <c r="EH136" s="121"/>
      <c r="EI136" s="121"/>
      <c r="EJ136" s="121"/>
      <c r="EK136" s="121"/>
      <c r="EM136" s="10"/>
      <c r="EN136" s="10"/>
      <c r="EO136" s="249"/>
      <c r="EP136" s="249"/>
      <c r="EQ136" s="122"/>
      <c r="ER136" s="121"/>
      <c r="ES136" s="121"/>
      <c r="ET136" s="121"/>
      <c r="EU136" s="121"/>
      <c r="EV136" s="121"/>
      <c r="EW136" s="121"/>
      <c r="EX136" s="121"/>
      <c r="EY136" s="121"/>
      <c r="EZ136" s="121"/>
      <c r="FA136" s="121"/>
      <c r="FB136" s="121"/>
      <c r="FC136" s="121"/>
      <c r="FD136" s="121"/>
      <c r="FE136" s="121"/>
      <c r="FF136" s="121"/>
      <c r="FG136" s="121"/>
      <c r="FH136" s="121"/>
      <c r="FI136" s="121"/>
      <c r="FJ136" s="121"/>
      <c r="FK136" s="121"/>
      <c r="FL136" s="121"/>
      <c r="FM136" s="121"/>
      <c r="FN136" s="121"/>
    </row>
    <row r="137" spans="2:170" ht="6.75" customHeight="1"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AD137" s="173"/>
      <c r="AE137" s="173"/>
      <c r="AF137" s="122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</row>
    <row r="138" spans="2:170" ht="6.75" customHeight="1">
      <c r="B138" s="13"/>
      <c r="C138" s="13"/>
      <c r="D138" s="13"/>
      <c r="E138" s="13"/>
      <c r="F138" s="13"/>
      <c r="G138" s="13"/>
      <c r="H138" s="12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G138" s="282" t="s">
        <v>253</v>
      </c>
      <c r="BH138" s="282"/>
      <c r="BI138" s="282"/>
      <c r="BJ138" s="282"/>
      <c r="BK138" s="282"/>
      <c r="BL138" s="282"/>
      <c r="BM138" s="282"/>
      <c r="BN138" s="282"/>
      <c r="BO138" s="282"/>
      <c r="BP138" s="282"/>
      <c r="BQ138" s="282"/>
      <c r="BR138" s="282"/>
      <c r="BS138" s="282"/>
      <c r="BT138" s="282"/>
      <c r="BU138" s="282"/>
      <c r="BV138" s="282"/>
      <c r="BW138" s="282"/>
      <c r="BX138" s="282"/>
      <c r="BY138" s="282"/>
      <c r="BZ138" s="282"/>
      <c r="CA138" s="282"/>
      <c r="CB138" s="282"/>
      <c r="CC138" s="282"/>
      <c r="CD138" s="282"/>
      <c r="CE138" s="282"/>
      <c r="CF138" s="282"/>
      <c r="CG138" s="282"/>
      <c r="CH138" s="282"/>
      <c r="CI138" s="282"/>
      <c r="CJ138" s="282"/>
      <c r="CK138" s="282"/>
      <c r="CL138" s="282"/>
      <c r="CM138" s="282"/>
      <c r="CN138" s="282"/>
      <c r="CO138" s="282"/>
      <c r="CP138" s="282"/>
      <c r="CQ138" s="282"/>
      <c r="CR138" s="282"/>
      <c r="CS138" s="282"/>
      <c r="CT138" s="282"/>
      <c r="CU138" s="282"/>
      <c r="CV138" s="282"/>
      <c r="CW138" s="282"/>
      <c r="CX138" s="282"/>
      <c r="CY138" s="282"/>
      <c r="CZ138" s="282"/>
      <c r="DA138" s="282"/>
      <c r="DB138" s="282"/>
      <c r="DC138" s="282"/>
      <c r="DD138" s="282"/>
      <c r="DL138" s="249">
        <f>IF(ISERROR(FIND(DN138,LOWER("    ")))=TRUE,"","Х")</f>
      </c>
      <c r="DM138" s="249"/>
      <c r="DN138" s="122" t="s">
        <v>95</v>
      </c>
      <c r="DO138" s="121"/>
      <c r="DP138" s="121"/>
      <c r="DQ138" s="121"/>
      <c r="DR138" s="121"/>
      <c r="DS138" s="121"/>
      <c r="DT138" s="121"/>
      <c r="DU138" s="121"/>
      <c r="DV138" s="121"/>
      <c r="DW138" s="121"/>
      <c r="DX138" s="121"/>
      <c r="DY138" s="121"/>
      <c r="DZ138" s="121"/>
      <c r="EA138" s="121"/>
      <c r="EB138" s="121"/>
      <c r="EC138" s="121"/>
      <c r="ED138" s="121"/>
      <c r="EE138" s="121"/>
      <c r="EF138" s="121"/>
      <c r="EG138" s="121"/>
      <c r="EH138" s="121"/>
      <c r="EI138" s="121"/>
      <c r="EJ138" s="121"/>
      <c r="EK138" s="121"/>
      <c r="EM138" s="10"/>
      <c r="EN138" s="10">
        <v>26</v>
      </c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</row>
    <row r="139" spans="2:170" ht="6.75" customHeight="1">
      <c r="B139" s="173" t="str">
        <f>IF("0"="0","X","")</f>
        <v>X</v>
      </c>
      <c r="C139" s="173"/>
      <c r="D139" s="122" t="s">
        <v>131</v>
      </c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D139" s="173">
        <f>IF("0"="2","X","")</f>
      </c>
      <c r="AE139" s="173"/>
      <c r="AF139" s="122" t="s">
        <v>132</v>
      </c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G139" s="282"/>
      <c r="BH139" s="282"/>
      <c r="BI139" s="282"/>
      <c r="BJ139" s="282"/>
      <c r="BK139" s="282"/>
      <c r="BL139" s="282"/>
      <c r="BM139" s="282"/>
      <c r="BN139" s="282"/>
      <c r="BO139" s="282"/>
      <c r="BP139" s="282"/>
      <c r="BQ139" s="282"/>
      <c r="BR139" s="282"/>
      <c r="BS139" s="282"/>
      <c r="BT139" s="282"/>
      <c r="BU139" s="282"/>
      <c r="BV139" s="282"/>
      <c r="BW139" s="282"/>
      <c r="BX139" s="282"/>
      <c r="BY139" s="282"/>
      <c r="BZ139" s="282"/>
      <c r="CA139" s="282"/>
      <c r="CB139" s="282"/>
      <c r="CC139" s="282"/>
      <c r="CD139" s="282"/>
      <c r="CE139" s="282"/>
      <c r="CF139" s="282"/>
      <c r="CG139" s="282"/>
      <c r="CH139" s="282"/>
      <c r="CI139" s="282"/>
      <c r="CJ139" s="282"/>
      <c r="CK139" s="282"/>
      <c r="CL139" s="282"/>
      <c r="CM139" s="282"/>
      <c r="CN139" s="282"/>
      <c r="CO139" s="282"/>
      <c r="CP139" s="282"/>
      <c r="CQ139" s="282"/>
      <c r="CR139" s="282"/>
      <c r="CS139" s="282"/>
      <c r="CT139" s="282"/>
      <c r="CU139" s="282"/>
      <c r="CV139" s="282"/>
      <c r="CW139" s="282"/>
      <c r="CX139" s="282"/>
      <c r="CY139" s="282"/>
      <c r="CZ139" s="282"/>
      <c r="DA139" s="282"/>
      <c r="DB139" s="282"/>
      <c r="DC139" s="282"/>
      <c r="DD139" s="282"/>
      <c r="DL139" s="249"/>
      <c r="DM139" s="249"/>
      <c r="DN139" s="122"/>
      <c r="DO139" s="121"/>
      <c r="DP139" s="121"/>
      <c r="DQ139" s="121"/>
      <c r="DR139" s="121"/>
      <c r="DS139" s="121"/>
      <c r="DT139" s="121"/>
      <c r="DU139" s="121"/>
      <c r="DV139" s="121"/>
      <c r="DW139" s="121"/>
      <c r="DX139" s="121"/>
      <c r="DY139" s="121"/>
      <c r="DZ139" s="121"/>
      <c r="EA139" s="121"/>
      <c r="EB139" s="121"/>
      <c r="EC139" s="121"/>
      <c r="ED139" s="121"/>
      <c r="EE139" s="121"/>
      <c r="EF139" s="121"/>
      <c r="EG139" s="121"/>
      <c r="EH139" s="121"/>
      <c r="EI139" s="121"/>
      <c r="EJ139" s="121"/>
      <c r="EK139" s="121"/>
      <c r="EM139" s="10"/>
      <c r="EN139" s="10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</row>
    <row r="140" spans="2:180" ht="6.75" customHeight="1">
      <c r="B140" s="173"/>
      <c r="C140" s="173"/>
      <c r="D140" s="122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D140" s="173"/>
      <c r="AE140" s="173"/>
      <c r="AF140" s="122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FX140" s="85">
        <f>IF("16"="13",FX143,IF(OR("16"="16","16"="15","16"="12"),FX142,FX141))</f>
        <v>3</v>
      </c>
    </row>
    <row r="141" spans="59:181" ht="6.75" customHeight="1">
      <c r="BG141" s="120">
        <f>IF(FX140=6,"X","")</f>
      </c>
      <c r="BH141" s="120"/>
      <c r="BI141" s="122" t="s">
        <v>269</v>
      </c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0"/>
      <c r="CH141" s="10">
        <v>26</v>
      </c>
      <c r="CI141" s="173">
        <f>IF(FX140=4,"X","")</f>
      </c>
      <c r="CJ141" s="173"/>
      <c r="CK141" s="122" t="s">
        <v>45</v>
      </c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L141" s="159" t="s">
        <v>169</v>
      </c>
      <c r="DM141" s="159"/>
      <c r="DN141" s="159"/>
      <c r="DO141" s="159"/>
      <c r="DP141" s="159"/>
      <c r="DQ141" s="159"/>
      <c r="DR141" s="159"/>
      <c r="DS141" s="159"/>
      <c r="DT141" s="159"/>
      <c r="DU141" s="159"/>
      <c r="DV141" s="159"/>
      <c r="DW141" s="159"/>
      <c r="DX141" s="159"/>
      <c r="DY141" s="159"/>
      <c r="DZ141" s="159"/>
      <c r="EA141" s="159"/>
      <c r="EB141" s="159"/>
      <c r="EC141" s="159"/>
      <c r="ED141" s="159"/>
      <c r="EE141" s="159"/>
      <c r="EF141" s="159"/>
      <c r="EG141" s="159"/>
      <c r="EH141" s="159"/>
      <c r="EI141" s="159"/>
      <c r="EJ141" s="159"/>
      <c r="EK141" s="159"/>
      <c r="EL141" s="159"/>
      <c r="EM141" s="159"/>
      <c r="EN141" s="159"/>
      <c r="EO141" s="159"/>
      <c r="EP141" s="159"/>
      <c r="EQ141" s="159"/>
      <c r="ER141" s="159"/>
      <c r="ES141" s="159"/>
      <c r="ET141" s="159"/>
      <c r="EU141" s="159"/>
      <c r="EV141" s="159"/>
      <c r="EW141" s="159"/>
      <c r="EX141" s="159"/>
      <c r="EY141" s="159"/>
      <c r="EZ141" s="159"/>
      <c r="FA141" s="159"/>
      <c r="FB141" s="159"/>
      <c r="FC141" s="159"/>
      <c r="FD141" s="159"/>
      <c r="FE141" s="159"/>
      <c r="FF141" s="159"/>
      <c r="FG141" s="159"/>
      <c r="FH141" s="159"/>
      <c r="FI141" s="159"/>
      <c r="FJ141" s="159"/>
      <c r="FK141" s="159"/>
      <c r="FL141" s="159"/>
      <c r="FM141" s="159"/>
      <c r="FN141" s="159"/>
      <c r="FX141" s="85"/>
      <c r="FY141" s="85"/>
    </row>
    <row r="142" spans="2:181" ht="6.75" customHeight="1" thickBot="1">
      <c r="B142" s="173">
        <f>IF("0"="3","X","")</f>
      </c>
      <c r="C142" s="173"/>
      <c r="D142" s="122" t="s">
        <v>133</v>
      </c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D142" s="173">
        <f>IF("0"="4","X","")</f>
      </c>
      <c r="AE142" s="173"/>
      <c r="AF142" s="122" t="s">
        <v>134</v>
      </c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G142" s="120"/>
      <c r="BH142" s="120"/>
      <c r="BI142" s="122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0"/>
      <c r="CH142" s="10"/>
      <c r="CI142" s="173"/>
      <c r="CJ142" s="173"/>
      <c r="CK142" s="122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L142" s="160"/>
      <c r="DM142" s="160"/>
      <c r="DN142" s="160"/>
      <c r="DO142" s="160"/>
      <c r="DP142" s="160"/>
      <c r="DQ142" s="160"/>
      <c r="DR142" s="160"/>
      <c r="DS142" s="160"/>
      <c r="DT142" s="160"/>
      <c r="DU142" s="160"/>
      <c r="DV142" s="160"/>
      <c r="DW142" s="160"/>
      <c r="DX142" s="160"/>
      <c r="DY142" s="160"/>
      <c r="DZ142" s="160"/>
      <c r="EA142" s="160"/>
      <c r="EB142" s="160"/>
      <c r="EC142" s="160"/>
      <c r="ED142" s="160"/>
      <c r="EE142" s="160"/>
      <c r="EF142" s="160"/>
      <c r="EG142" s="160"/>
      <c r="EH142" s="160"/>
      <c r="EI142" s="160"/>
      <c r="EJ142" s="160"/>
      <c r="EK142" s="160"/>
      <c r="EL142" s="160"/>
      <c r="EM142" s="160"/>
      <c r="EN142" s="160"/>
      <c r="EO142" s="160"/>
      <c r="EP142" s="160"/>
      <c r="EQ142" s="160"/>
      <c r="ER142" s="160"/>
      <c r="ES142" s="160"/>
      <c r="ET142" s="160"/>
      <c r="EU142" s="160"/>
      <c r="EV142" s="160"/>
      <c r="EW142" s="160"/>
      <c r="EX142" s="160"/>
      <c r="EY142" s="160"/>
      <c r="EZ142" s="160"/>
      <c r="FA142" s="160"/>
      <c r="FB142" s="160"/>
      <c r="FC142" s="160"/>
      <c r="FD142" s="160"/>
      <c r="FE142" s="160"/>
      <c r="FF142" s="160"/>
      <c r="FG142" s="160"/>
      <c r="FH142" s="160"/>
      <c r="FI142" s="160"/>
      <c r="FJ142" s="160"/>
      <c r="FK142" s="160"/>
      <c r="FL142" s="160"/>
      <c r="FM142" s="160"/>
      <c r="FN142" s="160"/>
      <c r="FX142" s="85">
        <v>3</v>
      </c>
      <c r="FY142" s="85"/>
    </row>
    <row r="143" spans="2:181" ht="6.75" customHeight="1">
      <c r="B143" s="173"/>
      <c r="C143" s="173"/>
      <c r="D143" s="122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D143" s="173"/>
      <c r="AE143" s="173"/>
      <c r="AF143" s="122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L143" s="314" t="s">
        <v>170</v>
      </c>
      <c r="DM143" s="314"/>
      <c r="DN143" s="314"/>
      <c r="DO143" s="314"/>
      <c r="DP143" s="314"/>
      <c r="DQ143" s="314"/>
      <c r="DR143" s="314"/>
      <c r="DS143" s="314"/>
      <c r="DT143" s="314"/>
      <c r="DU143" s="314"/>
      <c r="DV143" s="314"/>
      <c r="DW143" s="314"/>
      <c r="DX143" s="314"/>
      <c r="DY143" s="314"/>
      <c r="DZ143" s="314"/>
      <c r="EA143" s="314"/>
      <c r="EB143" s="314"/>
      <c r="EC143" s="314"/>
      <c r="ED143" s="314"/>
      <c r="EE143" s="314"/>
      <c r="EF143" s="314"/>
      <c r="EG143" s="314"/>
      <c r="EH143" s="314"/>
      <c r="EI143" s="314"/>
      <c r="EJ143" s="314"/>
      <c r="EK143" s="314"/>
      <c r="EL143" s="314"/>
      <c r="EM143" s="314"/>
      <c r="EN143" s="314"/>
      <c r="EO143" s="314"/>
      <c r="EP143" s="314"/>
      <c r="EQ143" s="314"/>
      <c r="ER143" s="314"/>
      <c r="ES143" s="314"/>
      <c r="ET143" s="314"/>
      <c r="EU143" s="314"/>
      <c r="EV143" s="314"/>
      <c r="EW143" s="314"/>
      <c r="EX143" s="314"/>
      <c r="EY143" s="314"/>
      <c r="EZ143" s="29"/>
      <c r="FA143" s="29"/>
      <c r="FB143" s="29"/>
      <c r="FX143" s="85">
        <v>3</v>
      </c>
      <c r="FY143" s="86"/>
    </row>
    <row r="144" spans="59:169" ht="6.75" customHeight="1">
      <c r="BG144" s="120">
        <f>IF(FX140=5,"X","")</f>
      </c>
      <c r="BH144" s="120"/>
      <c r="BI144" s="122" t="s">
        <v>314</v>
      </c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0"/>
      <c r="CH144" s="10">
        <v>26</v>
      </c>
      <c r="CI144" s="173" t="str">
        <f>IF(FX140=3,"X","")</f>
        <v>X</v>
      </c>
      <c r="CJ144" s="173"/>
      <c r="CK144" s="122" t="s">
        <v>150</v>
      </c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L144" s="315"/>
      <c r="DM144" s="315"/>
      <c r="DN144" s="315"/>
      <c r="DO144" s="315"/>
      <c r="DP144" s="315"/>
      <c r="DQ144" s="315"/>
      <c r="DR144" s="315"/>
      <c r="DS144" s="315"/>
      <c r="DT144" s="315"/>
      <c r="DU144" s="315"/>
      <c r="DV144" s="315"/>
      <c r="DW144" s="315"/>
      <c r="DX144" s="315"/>
      <c r="DY144" s="315"/>
      <c r="DZ144" s="315"/>
      <c r="EA144" s="315"/>
      <c r="EB144" s="315"/>
      <c r="EC144" s="315"/>
      <c r="ED144" s="315"/>
      <c r="EE144" s="315"/>
      <c r="EF144" s="315"/>
      <c r="EG144" s="315"/>
      <c r="EH144" s="315"/>
      <c r="EI144" s="315"/>
      <c r="EJ144" s="315"/>
      <c r="EK144" s="315"/>
      <c r="EL144" s="315"/>
      <c r="EM144" s="315"/>
      <c r="EN144" s="315"/>
      <c r="EO144" s="315"/>
      <c r="EP144" s="315"/>
      <c r="EQ144" s="315"/>
      <c r="ER144" s="315"/>
      <c r="ES144" s="315"/>
      <c r="ET144" s="315"/>
      <c r="EU144" s="315"/>
      <c r="EV144" s="315"/>
      <c r="EW144" s="315"/>
      <c r="EX144" s="315"/>
      <c r="EY144" s="315"/>
      <c r="EZ144" s="126"/>
      <c r="FA144" s="128"/>
      <c r="FB144" s="129" t="s">
        <v>144</v>
      </c>
      <c r="FC144" s="130"/>
      <c r="FD144" s="130"/>
      <c r="FE144" s="130"/>
      <c r="FF144" s="130"/>
      <c r="FG144" s="126">
        <f>IF("1"="0","X","")</f>
      </c>
      <c r="FH144" s="128"/>
      <c r="FI144" s="129" t="s">
        <v>145</v>
      </c>
      <c r="FJ144" s="130"/>
      <c r="FK144" s="130"/>
      <c r="FL144" s="130"/>
      <c r="FM144" s="130"/>
    </row>
    <row r="145" spans="2:169" ht="6.75" customHeight="1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BG145" s="120"/>
      <c r="BH145" s="120"/>
      <c r="BI145" s="122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0"/>
      <c r="CH145" s="10"/>
      <c r="CI145" s="173"/>
      <c r="CJ145" s="173"/>
      <c r="CK145" s="122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L145" s="315"/>
      <c r="DM145" s="315"/>
      <c r="DN145" s="315"/>
      <c r="DO145" s="315"/>
      <c r="DP145" s="315"/>
      <c r="DQ145" s="315"/>
      <c r="DR145" s="315"/>
      <c r="DS145" s="315"/>
      <c r="DT145" s="315"/>
      <c r="DU145" s="315"/>
      <c r="DV145" s="315"/>
      <c r="DW145" s="315"/>
      <c r="DX145" s="315"/>
      <c r="DY145" s="315"/>
      <c r="DZ145" s="315"/>
      <c r="EA145" s="315"/>
      <c r="EB145" s="315"/>
      <c r="EC145" s="315"/>
      <c r="ED145" s="315"/>
      <c r="EE145" s="315"/>
      <c r="EF145" s="315"/>
      <c r="EG145" s="315"/>
      <c r="EH145" s="315"/>
      <c r="EI145" s="315"/>
      <c r="EJ145" s="315"/>
      <c r="EK145" s="315"/>
      <c r="EL145" s="315"/>
      <c r="EM145" s="315"/>
      <c r="EN145" s="315"/>
      <c r="EO145" s="315"/>
      <c r="EP145" s="315"/>
      <c r="EQ145" s="315"/>
      <c r="ER145" s="315"/>
      <c r="ES145" s="315"/>
      <c r="ET145" s="315"/>
      <c r="EU145" s="315"/>
      <c r="EV145" s="315"/>
      <c r="EW145" s="315"/>
      <c r="EX145" s="315"/>
      <c r="EY145" s="315"/>
      <c r="EZ145" s="132"/>
      <c r="FA145" s="134"/>
      <c r="FB145" s="129"/>
      <c r="FC145" s="130"/>
      <c r="FD145" s="130"/>
      <c r="FE145" s="130"/>
      <c r="FF145" s="130"/>
      <c r="FG145" s="132"/>
      <c r="FH145" s="134"/>
      <c r="FI145" s="129"/>
      <c r="FJ145" s="130"/>
      <c r="FK145" s="130"/>
      <c r="FL145" s="130"/>
      <c r="FM145" s="130"/>
    </row>
    <row r="146" spans="2:158" ht="6.75" customHeight="1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L146" s="315"/>
      <c r="DM146" s="315"/>
      <c r="DN146" s="315"/>
      <c r="DO146" s="315"/>
      <c r="DP146" s="315"/>
      <c r="DQ146" s="315"/>
      <c r="DR146" s="315"/>
      <c r="DS146" s="315"/>
      <c r="DT146" s="315"/>
      <c r="DU146" s="315"/>
      <c r="DV146" s="315"/>
      <c r="DW146" s="315"/>
      <c r="DX146" s="315"/>
      <c r="DY146" s="315"/>
      <c r="DZ146" s="315"/>
      <c r="EA146" s="315"/>
      <c r="EB146" s="315"/>
      <c r="EC146" s="315"/>
      <c r="ED146" s="315"/>
      <c r="EE146" s="315"/>
      <c r="EF146" s="315"/>
      <c r="EG146" s="315"/>
      <c r="EH146" s="315"/>
      <c r="EI146" s="315"/>
      <c r="EJ146" s="315"/>
      <c r="EK146" s="315"/>
      <c r="EL146" s="315"/>
      <c r="EM146" s="315"/>
      <c r="EN146" s="315"/>
      <c r="EO146" s="315"/>
      <c r="EP146" s="315"/>
      <c r="EQ146" s="315"/>
      <c r="ER146" s="315"/>
      <c r="ES146" s="315"/>
      <c r="ET146" s="315"/>
      <c r="EU146" s="315"/>
      <c r="EV146" s="315"/>
      <c r="EW146" s="315"/>
      <c r="EX146" s="315"/>
      <c r="EY146" s="315"/>
      <c r="EZ146" s="28"/>
      <c r="FA146" s="28"/>
      <c r="FB146" s="28"/>
    </row>
    <row r="147" spans="2:127" ht="6.75" customHeight="1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BG147" s="120">
        <f>IF(FX140=2,"X","")</f>
      </c>
      <c r="BH147" s="120"/>
      <c r="BI147" s="122" t="s">
        <v>311</v>
      </c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0"/>
      <c r="CH147" s="10">
        <v>26</v>
      </c>
      <c r="CI147" s="120">
        <f>IF(FX140=7,"X","")</f>
      </c>
      <c r="CJ147" s="120"/>
      <c r="CK147" s="211" t="s">
        <v>148</v>
      </c>
      <c r="CL147" s="178"/>
      <c r="CM147" s="178"/>
      <c r="CN147" s="178"/>
      <c r="CO147" s="178"/>
      <c r="CP147" s="178"/>
      <c r="CQ147" s="178"/>
      <c r="CR147" s="178"/>
      <c r="CS147" s="178"/>
      <c r="CT147" s="178"/>
      <c r="CU147" s="178"/>
      <c r="CV147" s="178"/>
      <c r="CW147" s="178"/>
      <c r="CX147" s="178"/>
      <c r="CY147" s="178"/>
      <c r="CZ147" s="178"/>
      <c r="DA147" s="178"/>
      <c r="DB147" s="178"/>
      <c r="DC147" s="178"/>
      <c r="DD147" s="178"/>
      <c r="DE147" s="178"/>
      <c r="DF147" s="178"/>
      <c r="DG147" s="178"/>
      <c r="DH147" s="17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</row>
    <row r="148" spans="59:164" ht="6.75" customHeight="1">
      <c r="BG148" s="120"/>
      <c r="BH148" s="120"/>
      <c r="BI148" s="122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0"/>
      <c r="CH148" s="10"/>
      <c r="CI148" s="120"/>
      <c r="CJ148" s="120"/>
      <c r="CK148" s="211"/>
      <c r="CL148" s="178"/>
      <c r="CM148" s="178"/>
      <c r="CN148" s="178"/>
      <c r="CO148" s="178"/>
      <c r="CP148" s="178"/>
      <c r="CQ148" s="178"/>
      <c r="CR148" s="178"/>
      <c r="CS148" s="178"/>
      <c r="CT148" s="178"/>
      <c r="CU148" s="178"/>
      <c r="CV148" s="178"/>
      <c r="CW148" s="178"/>
      <c r="CX148" s="178"/>
      <c r="CY148" s="178"/>
      <c r="CZ148" s="178"/>
      <c r="DA148" s="178"/>
      <c r="DB148" s="178"/>
      <c r="DC148" s="178"/>
      <c r="DD148" s="178"/>
      <c r="DE148" s="178"/>
      <c r="DF148" s="178"/>
      <c r="DG148" s="178"/>
      <c r="DH148" s="178"/>
      <c r="DL148" s="223" t="s">
        <v>171</v>
      </c>
      <c r="DM148" s="223"/>
      <c r="DN148" s="223"/>
      <c r="DO148" s="223"/>
      <c r="DP148" s="223"/>
      <c r="DQ148" s="223"/>
      <c r="DR148" s="223"/>
      <c r="DS148" s="223"/>
      <c r="DT148" s="223"/>
      <c r="DU148" s="223"/>
      <c r="DV148" s="223"/>
      <c r="DY148" s="126">
        <f>IF("JP"="RU","X","")</f>
      </c>
      <c r="DZ148" s="128"/>
      <c r="EA148" s="200" t="s">
        <v>172</v>
      </c>
      <c r="EB148" s="201"/>
      <c r="EC148" s="201"/>
      <c r="ED148" s="201"/>
      <c r="EE148" s="201"/>
      <c r="EF148" s="201"/>
      <c r="EG148" s="201"/>
      <c r="EH148" s="201"/>
      <c r="EI148" s="201"/>
      <c r="EJ148" s="201"/>
      <c r="EK148" s="201"/>
      <c r="EL148" s="201"/>
      <c r="EM148" s="201"/>
      <c r="EN148" s="201"/>
      <c r="EO148" s="201"/>
      <c r="ER148" s="126"/>
      <c r="ES148" s="128"/>
      <c r="ET148" s="200" t="s">
        <v>173</v>
      </c>
      <c r="EU148" s="201"/>
      <c r="EV148" s="201"/>
      <c r="EW148" s="201"/>
      <c r="EX148" s="201"/>
      <c r="EY148" s="201"/>
      <c r="EZ148" s="201"/>
      <c r="FA148" s="201"/>
      <c r="FB148" s="201"/>
      <c r="FC148" s="201"/>
      <c r="FD148" s="201"/>
      <c r="FE148" s="201"/>
      <c r="FF148" s="201"/>
      <c r="FG148" s="201"/>
      <c r="FH148" s="201"/>
    </row>
    <row r="149" spans="2:164" ht="6.75" customHeight="1">
      <c r="B149" s="179" t="s">
        <v>135</v>
      </c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DL149" s="223"/>
      <c r="DM149" s="223"/>
      <c r="DN149" s="223"/>
      <c r="DO149" s="223"/>
      <c r="DP149" s="223"/>
      <c r="DQ149" s="223"/>
      <c r="DR149" s="223"/>
      <c r="DS149" s="223"/>
      <c r="DT149" s="223"/>
      <c r="DU149" s="223"/>
      <c r="DV149" s="223"/>
      <c r="DY149" s="132"/>
      <c r="DZ149" s="134"/>
      <c r="EA149" s="200"/>
      <c r="EB149" s="201"/>
      <c r="EC149" s="201"/>
      <c r="ED149" s="201"/>
      <c r="EE149" s="201"/>
      <c r="EF149" s="201"/>
      <c r="EG149" s="201"/>
      <c r="EH149" s="201"/>
      <c r="EI149" s="201"/>
      <c r="EJ149" s="201"/>
      <c r="EK149" s="201"/>
      <c r="EL149" s="201"/>
      <c r="EM149" s="201"/>
      <c r="EN149" s="201"/>
      <c r="EO149" s="201"/>
      <c r="ER149" s="132"/>
      <c r="ES149" s="134"/>
      <c r="ET149" s="200"/>
      <c r="EU149" s="201"/>
      <c r="EV149" s="201"/>
      <c r="EW149" s="201"/>
      <c r="EX149" s="201"/>
      <c r="EY149" s="201"/>
      <c r="EZ149" s="201"/>
      <c r="FA149" s="201"/>
      <c r="FB149" s="201"/>
      <c r="FC149" s="201"/>
      <c r="FD149" s="201"/>
      <c r="FE149" s="201"/>
      <c r="FF149" s="201"/>
      <c r="FG149" s="201"/>
      <c r="FH149" s="201"/>
    </row>
    <row r="150" spans="2:80" ht="6.75" customHeight="1"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G150" s="120">
        <f>IF(FX140=1,"X","")</f>
      </c>
      <c r="BH150" s="120"/>
      <c r="BI150" s="211" t="s">
        <v>147</v>
      </c>
      <c r="BJ150" s="178"/>
      <c r="BK150" s="178"/>
      <c r="BL150" s="178"/>
      <c r="BM150" s="178"/>
      <c r="BN150" s="178"/>
      <c r="BO150" s="178"/>
      <c r="BP150" s="178"/>
      <c r="BQ150" s="178"/>
      <c r="BR150" s="178"/>
      <c r="BS150" s="178"/>
      <c r="BT150" s="178"/>
      <c r="BU150" s="178"/>
      <c r="BV150" s="178"/>
      <c r="BW150" s="178"/>
      <c r="BX150" s="178"/>
      <c r="BY150" s="178"/>
      <c r="BZ150" s="178"/>
      <c r="CA150" s="178"/>
      <c r="CB150" s="178"/>
    </row>
    <row r="151" spans="59:170" ht="6.75" customHeight="1">
      <c r="BG151" s="120"/>
      <c r="BH151" s="120"/>
      <c r="BI151" s="211"/>
      <c r="BJ151" s="178"/>
      <c r="BK151" s="178"/>
      <c r="BL151" s="178"/>
      <c r="BM151" s="178"/>
      <c r="BN151" s="178"/>
      <c r="BO151" s="178"/>
      <c r="BP151" s="178"/>
      <c r="BQ151" s="178"/>
      <c r="BR151" s="178"/>
      <c r="BS151" s="178"/>
      <c r="BT151" s="178"/>
      <c r="BU151" s="178"/>
      <c r="BV151" s="178"/>
      <c r="BW151" s="178"/>
      <c r="BX151" s="178"/>
      <c r="BY151" s="178"/>
      <c r="BZ151" s="178"/>
      <c r="CA151" s="178"/>
      <c r="CB151" s="178"/>
      <c r="DL151" s="223" t="s">
        <v>174</v>
      </c>
      <c r="DM151" s="223"/>
      <c r="DN151" s="223"/>
      <c r="DO151" s="223"/>
      <c r="DP151" s="223"/>
      <c r="DQ151" s="223"/>
      <c r="DR151" s="223"/>
      <c r="DS151" s="223"/>
      <c r="DT151" s="223"/>
      <c r="DV151" s="126"/>
      <c r="DW151" s="127"/>
      <c r="DX151" s="127"/>
      <c r="DY151" s="127"/>
      <c r="DZ151" s="127"/>
      <c r="EA151" s="127"/>
      <c r="EB151" s="127"/>
      <c r="EC151" s="127"/>
      <c r="ED151" s="127"/>
      <c r="EE151" s="127"/>
      <c r="EF151" s="127"/>
      <c r="EG151" s="127"/>
      <c r="EH151" s="127"/>
      <c r="EI151" s="127"/>
      <c r="EJ151" s="127"/>
      <c r="EK151" s="127"/>
      <c r="EL151" s="127"/>
      <c r="EM151" s="127"/>
      <c r="EN151" s="127"/>
      <c r="EO151" s="127"/>
      <c r="EP151" s="127"/>
      <c r="EQ151" s="127"/>
      <c r="ER151" s="127"/>
      <c r="ES151" s="127"/>
      <c r="ET151" s="127"/>
      <c r="EU151" s="127"/>
      <c r="EV151" s="127"/>
      <c r="EW151" s="127"/>
      <c r="EX151" s="127"/>
      <c r="EY151" s="127"/>
      <c r="EZ151" s="127"/>
      <c r="FA151" s="127"/>
      <c r="FB151" s="127"/>
      <c r="FC151" s="127"/>
      <c r="FD151" s="127"/>
      <c r="FE151" s="127"/>
      <c r="FF151" s="127"/>
      <c r="FG151" s="127"/>
      <c r="FH151" s="127"/>
      <c r="FI151" s="127"/>
      <c r="FJ151" s="127"/>
      <c r="FK151" s="127"/>
      <c r="FL151" s="127"/>
      <c r="FM151" s="128"/>
      <c r="FN151" s="5"/>
    </row>
    <row r="152" spans="2:170" ht="6.75" customHeight="1"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8"/>
      <c r="DL152" s="223"/>
      <c r="DM152" s="223"/>
      <c r="DN152" s="223"/>
      <c r="DO152" s="223"/>
      <c r="DP152" s="223"/>
      <c r="DQ152" s="223"/>
      <c r="DR152" s="223"/>
      <c r="DS152" s="223"/>
      <c r="DT152" s="223"/>
      <c r="DV152" s="129"/>
      <c r="DW152" s="130"/>
      <c r="DX152" s="130"/>
      <c r="DY152" s="130"/>
      <c r="DZ152" s="130"/>
      <c r="EA152" s="130"/>
      <c r="EB152" s="130"/>
      <c r="EC152" s="130"/>
      <c r="ED152" s="130"/>
      <c r="EE152" s="130"/>
      <c r="EF152" s="130"/>
      <c r="EG152" s="130"/>
      <c r="EH152" s="130"/>
      <c r="EI152" s="130"/>
      <c r="EJ152" s="130"/>
      <c r="EK152" s="130"/>
      <c r="EL152" s="130"/>
      <c r="EM152" s="130"/>
      <c r="EN152" s="130"/>
      <c r="EO152" s="130"/>
      <c r="EP152" s="130"/>
      <c r="EQ152" s="130"/>
      <c r="ER152" s="130"/>
      <c r="ES152" s="130"/>
      <c r="ET152" s="130"/>
      <c r="EU152" s="130"/>
      <c r="EV152" s="130"/>
      <c r="EW152" s="130"/>
      <c r="EX152" s="130"/>
      <c r="EY152" s="130"/>
      <c r="EZ152" s="130"/>
      <c r="FA152" s="130"/>
      <c r="FB152" s="130"/>
      <c r="FC152" s="130"/>
      <c r="FD152" s="130"/>
      <c r="FE152" s="130"/>
      <c r="FF152" s="130"/>
      <c r="FG152" s="130"/>
      <c r="FH152" s="130"/>
      <c r="FI152" s="130"/>
      <c r="FJ152" s="130"/>
      <c r="FK152" s="130"/>
      <c r="FL152" s="130"/>
      <c r="FM152" s="131"/>
      <c r="FN152" s="5"/>
    </row>
    <row r="153" spans="2:170" ht="6.75" customHeight="1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1"/>
      <c r="BG153" s="121" t="s">
        <v>149</v>
      </c>
      <c r="BH153" s="121"/>
      <c r="BI153" s="121"/>
      <c r="BJ153" s="121"/>
      <c r="BK153" s="121"/>
      <c r="BL153" s="121"/>
      <c r="BM153" s="121"/>
      <c r="BN153" s="121"/>
      <c r="BO153" s="121"/>
      <c r="BP153" s="137"/>
      <c r="BQ153" s="126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  <c r="CW153" s="127"/>
      <c r="CX153" s="127"/>
      <c r="CY153" s="127"/>
      <c r="CZ153" s="127"/>
      <c r="DA153" s="127"/>
      <c r="DB153" s="127"/>
      <c r="DC153" s="127"/>
      <c r="DD153" s="127"/>
      <c r="DE153" s="127"/>
      <c r="DF153" s="127"/>
      <c r="DG153" s="127"/>
      <c r="DH153" s="128"/>
      <c r="DK153" s="32"/>
      <c r="DL153" s="223"/>
      <c r="DM153" s="223"/>
      <c r="DN153" s="223"/>
      <c r="DO153" s="223"/>
      <c r="DP153" s="223"/>
      <c r="DQ153" s="223"/>
      <c r="DR153" s="223"/>
      <c r="DS153" s="223"/>
      <c r="DT153" s="223"/>
      <c r="DV153" s="132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133"/>
      <c r="EH153" s="133"/>
      <c r="EI153" s="133"/>
      <c r="EJ153" s="133"/>
      <c r="EK153" s="133"/>
      <c r="EL153" s="133"/>
      <c r="EM153" s="133"/>
      <c r="EN153" s="133"/>
      <c r="EO153" s="133"/>
      <c r="EP153" s="133"/>
      <c r="EQ153" s="133"/>
      <c r="ER153" s="133"/>
      <c r="ES153" s="133"/>
      <c r="ET153" s="133"/>
      <c r="EU153" s="133"/>
      <c r="EV153" s="133"/>
      <c r="EW153" s="133"/>
      <c r="EX153" s="133"/>
      <c r="EY153" s="133"/>
      <c r="EZ153" s="133"/>
      <c r="FA153" s="133"/>
      <c r="FB153" s="133"/>
      <c r="FC153" s="133"/>
      <c r="FD153" s="133"/>
      <c r="FE153" s="133"/>
      <c r="FF153" s="133"/>
      <c r="FG153" s="133"/>
      <c r="FH153" s="133"/>
      <c r="FI153" s="133"/>
      <c r="FJ153" s="133"/>
      <c r="FK153" s="133"/>
      <c r="FL153" s="133"/>
      <c r="FM153" s="134"/>
      <c r="FN153" s="5"/>
    </row>
    <row r="154" spans="2:115" ht="6.75" customHeight="1">
      <c r="B154" s="132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4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37"/>
      <c r="BQ154" s="129"/>
      <c r="BR154" s="130"/>
      <c r="BS154" s="130"/>
      <c r="BT154" s="130"/>
      <c r="BU154" s="130"/>
      <c r="BV154" s="130"/>
      <c r="BW154" s="130"/>
      <c r="BX154" s="130"/>
      <c r="BY154" s="130"/>
      <c r="BZ154" s="130"/>
      <c r="CA154" s="130"/>
      <c r="CB154" s="130"/>
      <c r="CC154" s="130"/>
      <c r="CD154" s="130"/>
      <c r="CE154" s="130"/>
      <c r="CF154" s="130"/>
      <c r="CG154" s="130"/>
      <c r="CH154" s="130"/>
      <c r="CI154" s="130"/>
      <c r="CJ154" s="130"/>
      <c r="CK154" s="130"/>
      <c r="CL154" s="130"/>
      <c r="CM154" s="130"/>
      <c r="CN154" s="130"/>
      <c r="CO154" s="130"/>
      <c r="CP154" s="130"/>
      <c r="CQ154" s="130"/>
      <c r="CR154" s="130"/>
      <c r="CS154" s="130"/>
      <c r="CT154" s="130"/>
      <c r="CU154" s="130"/>
      <c r="CV154" s="130"/>
      <c r="CW154" s="130"/>
      <c r="CX154" s="130"/>
      <c r="CY154" s="130"/>
      <c r="CZ154" s="130"/>
      <c r="DA154" s="130"/>
      <c r="DB154" s="130"/>
      <c r="DC154" s="130"/>
      <c r="DD154" s="130"/>
      <c r="DE154" s="130"/>
      <c r="DF154" s="130"/>
      <c r="DG154" s="130"/>
      <c r="DH154" s="131"/>
      <c r="DK154" s="32"/>
    </row>
    <row r="155" spans="59:156" ht="6.75" customHeight="1"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37"/>
      <c r="BQ155" s="132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3"/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3"/>
      <c r="DE155" s="133"/>
      <c r="DF155" s="133"/>
      <c r="DG155" s="133"/>
      <c r="DH155" s="134"/>
      <c r="DL155" s="223" t="s">
        <v>175</v>
      </c>
      <c r="DM155" s="223"/>
      <c r="DN155" s="223"/>
      <c r="DO155" s="223"/>
      <c r="DP155" s="223"/>
      <c r="DQ155" s="223"/>
      <c r="DR155" s="223"/>
      <c r="DS155" s="223"/>
      <c r="DT155" s="223"/>
      <c r="DU155" s="223"/>
      <c r="DV155" s="223"/>
      <c r="DW155" s="223"/>
      <c r="DX155" s="223"/>
      <c r="DY155" s="223"/>
      <c r="DZ155" s="223"/>
      <c r="EA155" s="223"/>
      <c r="EB155" s="223"/>
      <c r="EC155" s="126"/>
      <c r="ED155" s="127"/>
      <c r="EE155" s="127"/>
      <c r="EF155" s="127"/>
      <c r="EG155" s="127"/>
      <c r="EH155" s="127"/>
      <c r="EI155" s="127"/>
      <c r="EJ155" s="127"/>
      <c r="EK155" s="127"/>
      <c r="EL155" s="127"/>
      <c r="EM155" s="127"/>
      <c r="EN155" s="127"/>
      <c r="EO155" s="127"/>
      <c r="EP155" s="127"/>
      <c r="EQ155" s="127"/>
      <c r="ER155" s="127"/>
      <c r="ES155" s="127"/>
      <c r="ET155" s="127"/>
      <c r="EU155" s="127"/>
      <c r="EV155" s="127"/>
      <c r="EW155" s="127"/>
      <c r="EX155" s="127"/>
      <c r="EY155" s="127"/>
      <c r="EZ155" s="128"/>
    </row>
    <row r="156" spans="2:156" ht="6.75" customHeight="1"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8"/>
      <c r="DL156" s="223"/>
      <c r="DM156" s="223"/>
      <c r="DN156" s="223"/>
      <c r="DO156" s="223"/>
      <c r="DP156" s="223"/>
      <c r="DQ156" s="223"/>
      <c r="DR156" s="223"/>
      <c r="DS156" s="223"/>
      <c r="DT156" s="223"/>
      <c r="DU156" s="223"/>
      <c r="DV156" s="223"/>
      <c r="DW156" s="223"/>
      <c r="DX156" s="223"/>
      <c r="DY156" s="223"/>
      <c r="DZ156" s="223"/>
      <c r="EA156" s="223"/>
      <c r="EB156" s="223"/>
      <c r="EC156" s="129"/>
      <c r="ED156" s="130"/>
      <c r="EE156" s="130"/>
      <c r="EF156" s="130"/>
      <c r="EG156" s="130"/>
      <c r="EH156" s="130"/>
      <c r="EI156" s="130"/>
      <c r="EJ156" s="130"/>
      <c r="EK156" s="130"/>
      <c r="EL156" s="130"/>
      <c r="EM156" s="130"/>
      <c r="EN156" s="130"/>
      <c r="EO156" s="130"/>
      <c r="EP156" s="130"/>
      <c r="EQ156" s="130"/>
      <c r="ER156" s="130"/>
      <c r="ES156" s="130"/>
      <c r="ET156" s="130"/>
      <c r="EU156" s="130"/>
      <c r="EV156" s="130"/>
      <c r="EW156" s="130"/>
      <c r="EX156" s="130"/>
      <c r="EY156" s="130"/>
      <c r="EZ156" s="131"/>
    </row>
    <row r="157" spans="2:156" ht="6.75" customHeight="1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1"/>
      <c r="BG157" s="297" t="s">
        <v>252</v>
      </c>
      <c r="BH157" s="297"/>
      <c r="BI157" s="297"/>
      <c r="BJ157" s="297"/>
      <c r="BK157" s="297"/>
      <c r="BL157" s="297"/>
      <c r="BM157" s="297"/>
      <c r="BN157" s="297"/>
      <c r="BO157" s="297"/>
      <c r="BP157" s="297"/>
      <c r="BQ157" s="297"/>
      <c r="BR157" s="297"/>
      <c r="BS157" s="297"/>
      <c r="BT157" s="297"/>
      <c r="BU157" s="7"/>
      <c r="BV157" s="7"/>
      <c r="BW157" s="7"/>
      <c r="BX157" s="7"/>
      <c r="BY157" s="7"/>
      <c r="CI157" s="273" t="s">
        <v>278</v>
      </c>
      <c r="CJ157" s="273"/>
      <c r="CK157" s="273"/>
      <c r="CL157" s="273"/>
      <c r="CM157" s="273"/>
      <c r="CN157" s="273"/>
      <c r="CO157" s="273"/>
      <c r="CP157" s="273"/>
      <c r="CQ157" s="273"/>
      <c r="CR157" s="273"/>
      <c r="CS157" s="273"/>
      <c r="CT157" s="273"/>
      <c r="CU157" s="273"/>
      <c r="CV157" s="273"/>
      <c r="CW157" s="273"/>
      <c r="CX157" s="273"/>
      <c r="DL157" s="223"/>
      <c r="DM157" s="223"/>
      <c r="DN157" s="223"/>
      <c r="DO157" s="223"/>
      <c r="DP157" s="223"/>
      <c r="DQ157" s="223"/>
      <c r="DR157" s="223"/>
      <c r="DS157" s="223"/>
      <c r="DT157" s="223"/>
      <c r="DU157" s="223"/>
      <c r="DV157" s="223"/>
      <c r="DW157" s="223"/>
      <c r="DX157" s="223"/>
      <c r="DY157" s="223"/>
      <c r="DZ157" s="223"/>
      <c r="EA157" s="223"/>
      <c r="EB157" s="223"/>
      <c r="EC157" s="132"/>
      <c r="ED157" s="133"/>
      <c r="EE157" s="133"/>
      <c r="EF157" s="133"/>
      <c r="EG157" s="133"/>
      <c r="EH157" s="133"/>
      <c r="EI157" s="133"/>
      <c r="EJ157" s="133"/>
      <c r="EK157" s="133"/>
      <c r="EL157" s="133"/>
      <c r="EM157" s="133"/>
      <c r="EN157" s="133"/>
      <c r="EO157" s="133"/>
      <c r="EP157" s="133"/>
      <c r="EQ157" s="133"/>
      <c r="ER157" s="133"/>
      <c r="ES157" s="133"/>
      <c r="ET157" s="133"/>
      <c r="EU157" s="133"/>
      <c r="EV157" s="133"/>
      <c r="EW157" s="133"/>
      <c r="EX157" s="133"/>
      <c r="EY157" s="133"/>
      <c r="EZ157" s="134"/>
    </row>
    <row r="158" spans="2:112" ht="6.75" customHeight="1">
      <c r="B158" s="132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4"/>
      <c r="BG158" s="297"/>
      <c r="BH158" s="297"/>
      <c r="BI158" s="297"/>
      <c r="BJ158" s="297"/>
      <c r="BK158" s="297"/>
      <c r="BL158" s="297"/>
      <c r="BM158" s="297"/>
      <c r="BN158" s="297"/>
      <c r="BO158" s="297"/>
      <c r="BP158" s="297"/>
      <c r="BQ158" s="297"/>
      <c r="BR158" s="297"/>
      <c r="BS158" s="297"/>
      <c r="BT158" s="297"/>
      <c r="BU158" s="126">
        <f>IF(OR("16"="15","16"="16"),"","26.10.2009")</f>
      </c>
      <c r="BV158" s="127"/>
      <c r="BW158" s="127"/>
      <c r="BX158" s="127"/>
      <c r="BY158" s="127"/>
      <c r="BZ158" s="127"/>
      <c r="CA158" s="127"/>
      <c r="CB158" s="127"/>
      <c r="CC158" s="127"/>
      <c r="CD158" s="128"/>
      <c r="CI158" s="273"/>
      <c r="CJ158" s="273"/>
      <c r="CK158" s="273"/>
      <c r="CL158" s="273"/>
      <c r="CM158" s="273"/>
      <c r="CN158" s="273"/>
      <c r="CO158" s="273"/>
      <c r="CP158" s="273"/>
      <c r="CQ158" s="273"/>
      <c r="CR158" s="273"/>
      <c r="CS158" s="273"/>
      <c r="CT158" s="273"/>
      <c r="CU158" s="273"/>
      <c r="CV158" s="273"/>
      <c r="CW158" s="273"/>
      <c r="CX158" s="273"/>
      <c r="CY158" s="22"/>
      <c r="CZ158" s="165">
        <f>IF(OR("16"="15","16"="16"),"","26.04.2011")</f>
      </c>
      <c r="DA158" s="233"/>
      <c r="DB158" s="233"/>
      <c r="DC158" s="233"/>
      <c r="DD158" s="233"/>
      <c r="DE158" s="233"/>
      <c r="DF158" s="233"/>
      <c r="DG158" s="233"/>
      <c r="DH158" s="166"/>
    </row>
    <row r="159" spans="59:162" ht="6.75" customHeight="1">
      <c r="BG159" s="297"/>
      <c r="BH159" s="297"/>
      <c r="BI159" s="297"/>
      <c r="BJ159" s="297"/>
      <c r="BK159" s="297"/>
      <c r="BL159" s="297"/>
      <c r="BM159" s="297"/>
      <c r="BN159" s="297"/>
      <c r="BO159" s="297"/>
      <c r="BP159" s="297"/>
      <c r="BQ159" s="297"/>
      <c r="BR159" s="297"/>
      <c r="BS159" s="297"/>
      <c r="BT159" s="297"/>
      <c r="BU159" s="129"/>
      <c r="BV159" s="130"/>
      <c r="BW159" s="130"/>
      <c r="BX159" s="130"/>
      <c r="BY159" s="130"/>
      <c r="BZ159" s="130"/>
      <c r="CA159" s="130"/>
      <c r="CB159" s="130"/>
      <c r="CC159" s="130"/>
      <c r="CD159" s="131"/>
      <c r="CI159" s="273"/>
      <c r="CJ159" s="273"/>
      <c r="CK159" s="273"/>
      <c r="CL159" s="273"/>
      <c r="CM159" s="273"/>
      <c r="CN159" s="273"/>
      <c r="CO159" s="273"/>
      <c r="CP159" s="273"/>
      <c r="CQ159" s="273"/>
      <c r="CR159" s="273"/>
      <c r="CS159" s="273"/>
      <c r="CT159" s="273"/>
      <c r="CU159" s="273"/>
      <c r="CV159" s="273"/>
      <c r="CW159" s="273"/>
      <c r="CX159" s="273"/>
      <c r="CY159" s="22"/>
      <c r="CZ159" s="135"/>
      <c r="DA159" s="136"/>
      <c r="DB159" s="136"/>
      <c r="DC159" s="136"/>
      <c r="DD159" s="136"/>
      <c r="DE159" s="136"/>
      <c r="DF159" s="136"/>
      <c r="DG159" s="136"/>
      <c r="DH159" s="138"/>
      <c r="DL159" s="179" t="s">
        <v>176</v>
      </c>
      <c r="DM159" s="179"/>
      <c r="DN159" s="179"/>
      <c r="DO159" s="179"/>
      <c r="DP159" s="179"/>
      <c r="DQ159" s="179"/>
      <c r="DR159" s="179"/>
      <c r="DS159" s="179"/>
      <c r="DT159" s="179"/>
      <c r="DU159" s="179"/>
      <c r="DV159" s="179"/>
      <c r="DW159" s="179"/>
      <c r="DX159" s="179"/>
      <c r="DY159" s="179"/>
      <c r="DZ159" s="179"/>
      <c r="EA159" s="179"/>
      <c r="EB159" s="179"/>
      <c r="EC159" s="179"/>
      <c r="ED159" s="179"/>
      <c r="EE159" s="179"/>
      <c r="EF159" s="179"/>
      <c r="EG159" s="179"/>
      <c r="EH159" s="179"/>
      <c r="EI159" s="179"/>
      <c r="EJ159" s="179"/>
      <c r="EK159" s="179"/>
      <c r="EL159" s="179"/>
      <c r="EM159" s="179"/>
      <c r="EN159" s="179"/>
      <c r="EO159" s="179"/>
      <c r="EP159" s="179"/>
      <c r="EQ159" s="179"/>
      <c r="ER159" s="179"/>
      <c r="ES159" s="179"/>
      <c r="ET159" s="179"/>
      <c r="EU159" s="126"/>
      <c r="EV159" s="127"/>
      <c r="EW159" s="127"/>
      <c r="EX159" s="127"/>
      <c r="EY159" s="127"/>
      <c r="EZ159" s="127"/>
      <c r="FA159" s="127"/>
      <c r="FB159" s="127"/>
      <c r="FC159" s="127"/>
      <c r="FD159" s="127"/>
      <c r="FE159" s="127"/>
      <c r="FF159" s="128"/>
    </row>
    <row r="160" spans="2:162" ht="6.75" customHeight="1">
      <c r="B160" s="126" t="s">
        <v>2</v>
      </c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8"/>
      <c r="BG160" s="297"/>
      <c r="BH160" s="297"/>
      <c r="BI160" s="297"/>
      <c r="BJ160" s="297"/>
      <c r="BK160" s="297"/>
      <c r="BL160" s="297"/>
      <c r="BM160" s="297"/>
      <c r="BN160" s="297"/>
      <c r="BO160" s="297"/>
      <c r="BP160" s="297"/>
      <c r="BQ160" s="297"/>
      <c r="BR160" s="297"/>
      <c r="BS160" s="297"/>
      <c r="BT160" s="297"/>
      <c r="BU160" s="132"/>
      <c r="BV160" s="133"/>
      <c r="BW160" s="133"/>
      <c r="BX160" s="133"/>
      <c r="BY160" s="133"/>
      <c r="BZ160" s="133"/>
      <c r="CA160" s="133"/>
      <c r="CB160" s="133"/>
      <c r="CC160" s="133"/>
      <c r="CD160" s="134"/>
      <c r="CI160" s="273"/>
      <c r="CJ160" s="273"/>
      <c r="CK160" s="273"/>
      <c r="CL160" s="273"/>
      <c r="CM160" s="273"/>
      <c r="CN160" s="273"/>
      <c r="CO160" s="273"/>
      <c r="CP160" s="273"/>
      <c r="CQ160" s="273"/>
      <c r="CR160" s="273"/>
      <c r="CS160" s="273"/>
      <c r="CT160" s="273"/>
      <c r="CU160" s="273"/>
      <c r="CV160" s="273"/>
      <c r="CW160" s="273"/>
      <c r="CX160" s="273"/>
      <c r="CY160" s="22"/>
      <c r="CZ160" s="167"/>
      <c r="DA160" s="234"/>
      <c r="DB160" s="234"/>
      <c r="DC160" s="234"/>
      <c r="DD160" s="234"/>
      <c r="DE160" s="234"/>
      <c r="DF160" s="234"/>
      <c r="DG160" s="234"/>
      <c r="DH160" s="168"/>
      <c r="DL160" s="179"/>
      <c r="DM160" s="179"/>
      <c r="DN160" s="179"/>
      <c r="DO160" s="179"/>
      <c r="DP160" s="179"/>
      <c r="DQ160" s="179"/>
      <c r="DR160" s="179"/>
      <c r="DS160" s="179"/>
      <c r="DT160" s="179"/>
      <c r="DU160" s="179"/>
      <c r="DV160" s="179"/>
      <c r="DW160" s="179"/>
      <c r="DX160" s="179"/>
      <c r="DY160" s="179"/>
      <c r="DZ160" s="179"/>
      <c r="EA160" s="179"/>
      <c r="EB160" s="179"/>
      <c r="EC160" s="179"/>
      <c r="ED160" s="179"/>
      <c r="EE160" s="179"/>
      <c r="EF160" s="179"/>
      <c r="EG160" s="179"/>
      <c r="EH160" s="179"/>
      <c r="EI160" s="179"/>
      <c r="EJ160" s="179"/>
      <c r="EK160" s="179"/>
      <c r="EL160" s="179"/>
      <c r="EM160" s="179"/>
      <c r="EN160" s="179"/>
      <c r="EO160" s="179"/>
      <c r="EP160" s="179"/>
      <c r="EQ160" s="179"/>
      <c r="ER160" s="179"/>
      <c r="ES160" s="179"/>
      <c r="ET160" s="179"/>
      <c r="EU160" s="129"/>
      <c r="EV160" s="130"/>
      <c r="EW160" s="130"/>
      <c r="EX160" s="130"/>
      <c r="EY160" s="130"/>
      <c r="EZ160" s="130"/>
      <c r="FA160" s="130"/>
      <c r="FB160" s="130"/>
      <c r="FC160" s="130"/>
      <c r="FD160" s="130"/>
      <c r="FE160" s="130"/>
      <c r="FF160" s="131"/>
    </row>
    <row r="161" spans="2:162" ht="6.75" customHeight="1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1"/>
      <c r="BG161" s="273" t="s">
        <v>256</v>
      </c>
      <c r="BH161" s="273"/>
      <c r="BI161" s="273"/>
      <c r="BJ161" s="273"/>
      <c r="BK161" s="273"/>
      <c r="BL161" s="273"/>
      <c r="BM161" s="273"/>
      <c r="BN161" s="273"/>
      <c r="BO161" s="7"/>
      <c r="CD161" s="277" t="s">
        <v>255</v>
      </c>
      <c r="CE161" s="277"/>
      <c r="CF161" s="277"/>
      <c r="CG161" s="277"/>
      <c r="CH161" s="277"/>
      <c r="CI161" s="277"/>
      <c r="CJ161" s="277"/>
      <c r="CK161" s="277"/>
      <c r="CL161" s="277"/>
      <c r="CM161" s="277"/>
      <c r="CN161" s="277"/>
      <c r="CO161" s="277"/>
      <c r="CP161" s="277"/>
      <c r="CQ161" s="277"/>
      <c r="CR161" s="277"/>
      <c r="CS161" s="277"/>
      <c r="CT161" s="277"/>
      <c r="CU161" s="277"/>
      <c r="DF161" s="43"/>
      <c r="DL161" s="179"/>
      <c r="DM161" s="179"/>
      <c r="DN161" s="179"/>
      <c r="DO161" s="179"/>
      <c r="DP161" s="179"/>
      <c r="DQ161" s="179"/>
      <c r="DR161" s="179"/>
      <c r="DS161" s="179"/>
      <c r="DT161" s="179"/>
      <c r="DU161" s="179"/>
      <c r="DV161" s="179"/>
      <c r="DW161" s="179"/>
      <c r="DX161" s="179"/>
      <c r="DY161" s="179"/>
      <c r="DZ161" s="179"/>
      <c r="EA161" s="179"/>
      <c r="EB161" s="179"/>
      <c r="EC161" s="179"/>
      <c r="ED161" s="179"/>
      <c r="EE161" s="179"/>
      <c r="EF161" s="179"/>
      <c r="EG161" s="179"/>
      <c r="EH161" s="179"/>
      <c r="EI161" s="179"/>
      <c r="EJ161" s="179"/>
      <c r="EK161" s="179"/>
      <c r="EL161" s="179"/>
      <c r="EM161" s="179"/>
      <c r="EN161" s="179"/>
      <c r="EO161" s="179"/>
      <c r="EP161" s="179"/>
      <c r="EQ161" s="179"/>
      <c r="ER161" s="179"/>
      <c r="ES161" s="179"/>
      <c r="ET161" s="179"/>
      <c r="EU161" s="132"/>
      <c r="EV161" s="133"/>
      <c r="EW161" s="133"/>
      <c r="EX161" s="133"/>
      <c r="EY161" s="133"/>
      <c r="EZ161" s="133"/>
      <c r="FA161" s="133"/>
      <c r="FB161" s="133"/>
      <c r="FC161" s="133"/>
      <c r="FD161" s="133"/>
      <c r="FE161" s="133"/>
      <c r="FF161" s="134"/>
    </row>
    <row r="162" spans="2:112" ht="6.75" customHeight="1">
      <c r="B162" s="132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4"/>
      <c r="BG162" s="273"/>
      <c r="BH162" s="273"/>
      <c r="BI162" s="273"/>
      <c r="BJ162" s="273"/>
      <c r="BK162" s="273"/>
      <c r="BL162" s="273"/>
      <c r="BM162" s="273"/>
      <c r="BN162" s="273"/>
      <c r="BO162" s="11"/>
      <c r="BP162" s="126">
        <f>IF(OR("16"="15","16"="16"),"","533920")</f>
      </c>
      <c r="BQ162" s="127"/>
      <c r="BR162" s="127"/>
      <c r="BS162" s="127"/>
      <c r="BT162" s="127"/>
      <c r="BU162" s="127"/>
      <c r="BV162" s="127"/>
      <c r="BW162" s="127"/>
      <c r="BX162" s="127"/>
      <c r="BY162" s="128"/>
      <c r="BZ162" s="135" t="s">
        <v>49</v>
      </c>
      <c r="CA162" s="136"/>
      <c r="CB162" s="136"/>
      <c r="CD162" s="277"/>
      <c r="CE162" s="277"/>
      <c r="CF162" s="277"/>
      <c r="CG162" s="277"/>
      <c r="CH162" s="277"/>
      <c r="CI162" s="277"/>
      <c r="CJ162" s="277"/>
      <c r="CK162" s="277"/>
      <c r="CL162" s="277"/>
      <c r="CM162" s="277"/>
      <c r="CN162" s="277"/>
      <c r="CO162" s="277"/>
      <c r="CP162" s="277"/>
      <c r="CQ162" s="277"/>
      <c r="CR162" s="277"/>
      <c r="CS162" s="277"/>
      <c r="CT162" s="277"/>
      <c r="CU162" s="277"/>
      <c r="CV162" s="126">
        <f>IF(OR("16"="15","16"="16"),"","0")</f>
      </c>
      <c r="CW162" s="127"/>
      <c r="CX162" s="127"/>
      <c r="CY162" s="127"/>
      <c r="CZ162" s="127"/>
      <c r="DA162" s="127"/>
      <c r="DB162" s="127"/>
      <c r="DC162" s="127"/>
      <c r="DD162" s="127"/>
      <c r="DE162" s="128"/>
      <c r="DF162" s="135" t="s">
        <v>49</v>
      </c>
      <c r="DG162" s="136"/>
      <c r="DH162" s="136"/>
    </row>
    <row r="163" spans="59:112" ht="6.75" customHeight="1">
      <c r="BG163" s="273"/>
      <c r="BH163" s="273"/>
      <c r="BI163" s="273"/>
      <c r="BJ163" s="273"/>
      <c r="BK163" s="273"/>
      <c r="BL163" s="273"/>
      <c r="BM163" s="273"/>
      <c r="BN163" s="273"/>
      <c r="BO163" s="11"/>
      <c r="BP163" s="129"/>
      <c r="BQ163" s="130"/>
      <c r="BR163" s="130"/>
      <c r="BS163" s="130"/>
      <c r="BT163" s="130"/>
      <c r="BU163" s="130"/>
      <c r="BV163" s="130"/>
      <c r="BW163" s="130"/>
      <c r="BX163" s="130"/>
      <c r="BY163" s="131"/>
      <c r="BZ163" s="135"/>
      <c r="CA163" s="136"/>
      <c r="CB163" s="136"/>
      <c r="CD163" s="277"/>
      <c r="CE163" s="277"/>
      <c r="CF163" s="277"/>
      <c r="CG163" s="277"/>
      <c r="CH163" s="277"/>
      <c r="CI163" s="277"/>
      <c r="CJ163" s="277"/>
      <c r="CK163" s="277"/>
      <c r="CL163" s="277"/>
      <c r="CM163" s="277"/>
      <c r="CN163" s="277"/>
      <c r="CO163" s="277"/>
      <c r="CP163" s="277"/>
      <c r="CQ163" s="277"/>
      <c r="CR163" s="277"/>
      <c r="CS163" s="277"/>
      <c r="CT163" s="277"/>
      <c r="CU163" s="277"/>
      <c r="CV163" s="129"/>
      <c r="CW163" s="130"/>
      <c r="CX163" s="130"/>
      <c r="CY163" s="130"/>
      <c r="CZ163" s="130"/>
      <c r="DA163" s="130"/>
      <c r="DB163" s="130"/>
      <c r="DC163" s="130"/>
      <c r="DD163" s="130"/>
      <c r="DE163" s="131"/>
      <c r="DF163" s="135"/>
      <c r="DG163" s="136"/>
      <c r="DH163" s="136"/>
    </row>
    <row r="164" spans="2:112" ht="6.75" customHeight="1">
      <c r="B164" s="179" t="s">
        <v>136</v>
      </c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  <c r="AS164" s="179"/>
      <c r="AT164" s="179"/>
      <c r="AU164" s="179"/>
      <c r="AV164" s="179"/>
      <c r="AW164" s="179"/>
      <c r="AX164" s="13"/>
      <c r="AY164" s="13"/>
      <c r="AZ164" s="13"/>
      <c r="BA164" s="13"/>
      <c r="BB164" s="13"/>
      <c r="BC164" s="13"/>
      <c r="BG164" s="273"/>
      <c r="BH164" s="273"/>
      <c r="BI164" s="273"/>
      <c r="BJ164" s="273"/>
      <c r="BK164" s="273"/>
      <c r="BL164" s="273"/>
      <c r="BM164" s="273"/>
      <c r="BN164" s="273"/>
      <c r="BO164" s="11"/>
      <c r="BP164" s="132"/>
      <c r="BQ164" s="133"/>
      <c r="BR164" s="133"/>
      <c r="BS164" s="133"/>
      <c r="BT164" s="133"/>
      <c r="BU164" s="133"/>
      <c r="BV164" s="133"/>
      <c r="BW164" s="133"/>
      <c r="BX164" s="133"/>
      <c r="BY164" s="134"/>
      <c r="BZ164" s="135"/>
      <c r="CA164" s="136"/>
      <c r="CB164" s="136"/>
      <c r="CD164" s="277"/>
      <c r="CE164" s="277"/>
      <c r="CF164" s="277"/>
      <c r="CG164" s="277"/>
      <c r="CH164" s="277"/>
      <c r="CI164" s="277"/>
      <c r="CJ164" s="277"/>
      <c r="CK164" s="277"/>
      <c r="CL164" s="277"/>
      <c r="CM164" s="277"/>
      <c r="CN164" s="277"/>
      <c r="CO164" s="277"/>
      <c r="CP164" s="277"/>
      <c r="CQ164" s="277"/>
      <c r="CR164" s="277"/>
      <c r="CS164" s="277"/>
      <c r="CT164" s="277"/>
      <c r="CU164" s="277"/>
      <c r="CV164" s="132"/>
      <c r="CW164" s="133"/>
      <c r="CX164" s="133"/>
      <c r="CY164" s="133"/>
      <c r="CZ164" s="133"/>
      <c r="DA164" s="133"/>
      <c r="DB164" s="133"/>
      <c r="DC164" s="133"/>
      <c r="DD164" s="133"/>
      <c r="DE164" s="134"/>
      <c r="DF164" s="135"/>
      <c r="DG164" s="136"/>
      <c r="DH164" s="136"/>
    </row>
    <row r="165" spans="2:170" ht="6.75" customHeight="1"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3"/>
      <c r="AY165" s="13"/>
      <c r="AZ165" s="13"/>
      <c r="BA165" s="13"/>
      <c r="BB165" s="13"/>
      <c r="BC165" s="13"/>
      <c r="BG165" s="273"/>
      <c r="BH165" s="273"/>
      <c r="BI165" s="273"/>
      <c r="BJ165" s="273"/>
      <c r="BK165" s="273"/>
      <c r="BL165" s="273"/>
      <c r="BM165" s="273"/>
      <c r="BN165" s="273"/>
      <c r="BO165" s="7"/>
      <c r="CD165" s="277"/>
      <c r="CE165" s="277"/>
      <c r="CF165" s="277"/>
      <c r="CG165" s="277"/>
      <c r="CH165" s="277"/>
      <c r="CI165" s="277"/>
      <c r="CJ165" s="277"/>
      <c r="CK165" s="277"/>
      <c r="CL165" s="277"/>
      <c r="CM165" s="277"/>
      <c r="CN165" s="277"/>
      <c r="CO165" s="277"/>
      <c r="CP165" s="277"/>
      <c r="CQ165" s="277"/>
      <c r="CR165" s="277"/>
      <c r="CS165" s="277"/>
      <c r="CT165" s="277"/>
      <c r="CU165" s="277"/>
      <c r="DF165" s="43"/>
      <c r="DL165" s="159" t="s">
        <v>274</v>
      </c>
      <c r="DM165" s="159"/>
      <c r="DN165" s="159"/>
      <c r="DO165" s="159"/>
      <c r="DP165" s="159"/>
      <c r="DQ165" s="159"/>
      <c r="DR165" s="159"/>
      <c r="DS165" s="159"/>
      <c r="DT165" s="159"/>
      <c r="DU165" s="159"/>
      <c r="DV165" s="159"/>
      <c r="DW165" s="159"/>
      <c r="DX165" s="159"/>
      <c r="DY165" s="159"/>
      <c r="DZ165" s="159"/>
      <c r="EA165" s="159"/>
      <c r="EB165" s="159"/>
      <c r="EC165" s="159"/>
      <c r="ED165" s="159"/>
      <c r="EE165" s="159"/>
      <c r="EF165" s="159"/>
      <c r="EG165" s="159"/>
      <c r="EH165" s="159"/>
      <c r="EI165" s="159"/>
      <c r="EJ165" s="159"/>
      <c r="EK165" s="159"/>
      <c r="EL165" s="159"/>
      <c r="EM165" s="159"/>
      <c r="EN165" s="159"/>
      <c r="EO165" s="159"/>
      <c r="EP165" s="159"/>
      <c r="EQ165" s="159"/>
      <c r="ER165" s="159"/>
      <c r="ES165" s="159"/>
      <c r="ET165" s="159"/>
      <c r="EU165" s="159"/>
      <c r="EV165" s="159"/>
      <c r="EW165" s="159"/>
      <c r="EX165" s="159"/>
      <c r="EY165" s="159"/>
      <c r="EZ165" s="159"/>
      <c r="FA165" s="159"/>
      <c r="FB165" s="159"/>
      <c r="FC165" s="159"/>
      <c r="FD165" s="159"/>
      <c r="FE165" s="159"/>
      <c r="FF165" s="159"/>
      <c r="FG165" s="159"/>
      <c r="FH165" s="159"/>
      <c r="FI165" s="159"/>
      <c r="FJ165" s="159"/>
      <c r="FK165" s="159"/>
      <c r="FL165" s="159"/>
      <c r="FM165" s="159"/>
      <c r="FN165" s="159"/>
    </row>
    <row r="166" spans="59:170" ht="6.75" customHeight="1" thickBot="1">
      <c r="BG166" s="274" t="s">
        <v>153</v>
      </c>
      <c r="BH166" s="274"/>
      <c r="BI166" s="274"/>
      <c r="BJ166" s="274"/>
      <c r="BK166" s="274"/>
      <c r="BL166" s="274"/>
      <c r="BM166" s="274"/>
      <c r="BN166" s="274"/>
      <c r="BO166" s="274"/>
      <c r="BP166" s="274"/>
      <c r="BQ166" s="274"/>
      <c r="BR166" s="274"/>
      <c r="BS166" s="274"/>
      <c r="BT166" s="274"/>
      <c r="BU166" s="274"/>
      <c r="BV166" s="274"/>
      <c r="BW166" s="274"/>
      <c r="BX166" s="274"/>
      <c r="BY166" s="274"/>
      <c r="BZ166" s="274"/>
      <c r="CA166" s="274"/>
      <c r="CB166" s="274"/>
      <c r="CC166" s="274"/>
      <c r="CD166" s="274"/>
      <c r="CE166" s="274"/>
      <c r="CF166" s="274"/>
      <c r="CG166" s="274"/>
      <c r="CH166" s="274"/>
      <c r="CI166" s="274"/>
      <c r="CJ166" s="274"/>
      <c r="CK166" s="274"/>
      <c r="CL166" s="274"/>
      <c r="CM166" s="274"/>
      <c r="CN166" s="274"/>
      <c r="CO166" s="274"/>
      <c r="CP166" s="274"/>
      <c r="CQ166" s="274"/>
      <c r="CR166" s="274"/>
      <c r="CS166" s="274"/>
      <c r="CT166" s="126"/>
      <c r="CU166" s="128"/>
      <c r="CV166" s="129" t="s">
        <v>144</v>
      </c>
      <c r="CW166" s="130"/>
      <c r="CX166" s="130"/>
      <c r="CY166" s="130"/>
      <c r="CZ166" s="130"/>
      <c r="DA166" s="126">
        <f>IF("1"="0","X","")</f>
      </c>
      <c r="DB166" s="128"/>
      <c r="DC166" s="129" t="s">
        <v>145</v>
      </c>
      <c r="DD166" s="130"/>
      <c r="DE166" s="130"/>
      <c r="DF166" s="130"/>
      <c r="DG166" s="130"/>
      <c r="DL166" s="160"/>
      <c r="DM166" s="160"/>
      <c r="DN166" s="160"/>
      <c r="DO166" s="160"/>
      <c r="DP166" s="160"/>
      <c r="DQ166" s="160"/>
      <c r="DR166" s="160"/>
      <c r="DS166" s="160"/>
      <c r="DT166" s="160"/>
      <c r="DU166" s="160"/>
      <c r="DV166" s="160"/>
      <c r="DW166" s="160"/>
      <c r="DX166" s="160"/>
      <c r="DY166" s="160"/>
      <c r="DZ166" s="160"/>
      <c r="EA166" s="160"/>
      <c r="EB166" s="160"/>
      <c r="EC166" s="160"/>
      <c r="ED166" s="160"/>
      <c r="EE166" s="160"/>
      <c r="EF166" s="160"/>
      <c r="EG166" s="160"/>
      <c r="EH166" s="160"/>
      <c r="EI166" s="160"/>
      <c r="EJ166" s="160"/>
      <c r="EK166" s="160"/>
      <c r="EL166" s="160"/>
      <c r="EM166" s="160"/>
      <c r="EN166" s="160"/>
      <c r="EO166" s="160"/>
      <c r="EP166" s="160"/>
      <c r="EQ166" s="160"/>
      <c r="ER166" s="160"/>
      <c r="ES166" s="160"/>
      <c r="ET166" s="160"/>
      <c r="EU166" s="160"/>
      <c r="EV166" s="160"/>
      <c r="EW166" s="160"/>
      <c r="EX166" s="160"/>
      <c r="EY166" s="160"/>
      <c r="EZ166" s="160"/>
      <c r="FA166" s="160"/>
      <c r="FB166" s="160"/>
      <c r="FC166" s="160"/>
      <c r="FD166" s="160"/>
      <c r="FE166" s="160"/>
      <c r="FF166" s="160"/>
      <c r="FG166" s="160"/>
      <c r="FH166" s="160"/>
      <c r="FI166" s="160"/>
      <c r="FJ166" s="160"/>
      <c r="FK166" s="160"/>
      <c r="FL166" s="160"/>
      <c r="FM166" s="160"/>
      <c r="FN166" s="160"/>
    </row>
    <row r="167" spans="2:169" ht="6.75" customHeight="1">
      <c r="B167" s="126" t="s">
        <v>320</v>
      </c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8"/>
      <c r="BG167" s="274"/>
      <c r="BH167" s="274"/>
      <c r="BI167" s="274"/>
      <c r="BJ167" s="274"/>
      <c r="BK167" s="274"/>
      <c r="BL167" s="274"/>
      <c r="BM167" s="274"/>
      <c r="BN167" s="274"/>
      <c r="BO167" s="274"/>
      <c r="BP167" s="274"/>
      <c r="BQ167" s="274"/>
      <c r="BR167" s="274"/>
      <c r="BS167" s="274"/>
      <c r="BT167" s="274"/>
      <c r="BU167" s="274"/>
      <c r="BV167" s="274"/>
      <c r="BW167" s="274"/>
      <c r="BX167" s="274"/>
      <c r="BY167" s="274"/>
      <c r="BZ167" s="274"/>
      <c r="CA167" s="274"/>
      <c r="CB167" s="274"/>
      <c r="CC167" s="274"/>
      <c r="CD167" s="274"/>
      <c r="CE167" s="274"/>
      <c r="CF167" s="274"/>
      <c r="CG167" s="274"/>
      <c r="CH167" s="274"/>
      <c r="CI167" s="274"/>
      <c r="CJ167" s="274"/>
      <c r="CK167" s="274"/>
      <c r="CL167" s="274"/>
      <c r="CM167" s="274"/>
      <c r="CN167" s="274"/>
      <c r="CO167" s="274"/>
      <c r="CP167" s="274"/>
      <c r="CQ167" s="274"/>
      <c r="CR167" s="274"/>
      <c r="CS167" s="274"/>
      <c r="CT167" s="132"/>
      <c r="CU167" s="134"/>
      <c r="CV167" s="129"/>
      <c r="CW167" s="130"/>
      <c r="CX167" s="130"/>
      <c r="CY167" s="130"/>
      <c r="CZ167" s="130"/>
      <c r="DA167" s="132"/>
      <c r="DB167" s="134"/>
      <c r="DC167" s="129"/>
      <c r="DD167" s="130"/>
      <c r="DE167" s="130"/>
      <c r="DF167" s="130"/>
      <c r="DG167" s="130"/>
      <c r="FM167" s="5"/>
    </row>
    <row r="168" spans="2:169" ht="6.75" customHeight="1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1"/>
      <c r="BG168" s="274"/>
      <c r="BH168" s="274"/>
      <c r="BI168" s="274"/>
      <c r="BJ168" s="274"/>
      <c r="BK168" s="274"/>
      <c r="BL168" s="274"/>
      <c r="BM168" s="274"/>
      <c r="BN168" s="274"/>
      <c r="BO168" s="274"/>
      <c r="BP168" s="274"/>
      <c r="BQ168" s="274"/>
      <c r="BR168" s="274"/>
      <c r="BS168" s="274"/>
      <c r="BT168" s="274"/>
      <c r="BU168" s="274"/>
      <c r="BV168" s="274"/>
      <c r="BW168" s="274"/>
      <c r="BX168" s="274"/>
      <c r="BY168" s="274"/>
      <c r="BZ168" s="274"/>
      <c r="CA168" s="274"/>
      <c r="CB168" s="274"/>
      <c r="CC168" s="274"/>
      <c r="CD168" s="274"/>
      <c r="CE168" s="274"/>
      <c r="CF168" s="274"/>
      <c r="CG168" s="274"/>
      <c r="CH168" s="274"/>
      <c r="CI168" s="274"/>
      <c r="CJ168" s="274"/>
      <c r="CK168" s="274"/>
      <c r="CL168" s="274"/>
      <c r="CM168" s="274"/>
      <c r="CN168" s="274"/>
      <c r="CO168" s="274"/>
      <c r="CP168" s="274"/>
      <c r="CQ168" s="274"/>
      <c r="CR168" s="274"/>
      <c r="CS168" s="274"/>
      <c r="DL168" s="223" t="s">
        <v>187</v>
      </c>
      <c r="DM168" s="223"/>
      <c r="DN168" s="223"/>
      <c r="DO168" s="223"/>
      <c r="DP168" s="223"/>
      <c r="DQ168" s="223"/>
      <c r="DR168" s="223"/>
      <c r="DS168" s="223"/>
      <c r="DT168" s="223"/>
      <c r="DU168" s="223"/>
      <c r="DV168" s="223"/>
      <c r="DW168" s="223"/>
      <c r="DX168" s="223"/>
      <c r="DY168" s="223"/>
      <c r="DZ168" s="223"/>
      <c r="EA168" s="223"/>
      <c r="EB168" s="223"/>
      <c r="EC168" s="223"/>
      <c r="ED168" s="223"/>
      <c r="EE168" s="223"/>
      <c r="EF168" s="223"/>
      <c r="EG168" s="223"/>
      <c r="EH168" s="223"/>
      <c r="EI168" s="223"/>
      <c r="EJ168" s="223"/>
      <c r="EK168" s="223"/>
      <c r="EL168" s="223"/>
      <c r="EM168" s="223"/>
      <c r="EN168" s="223"/>
      <c r="EO168" s="223"/>
      <c r="EP168" s="223"/>
      <c r="EQ168" s="223"/>
      <c r="ER168" s="223"/>
      <c r="ES168" s="223"/>
      <c r="ET168" s="223"/>
      <c r="EU168" s="223"/>
      <c r="EV168" s="223"/>
      <c r="EW168" s="223"/>
      <c r="EX168" s="223"/>
      <c r="EY168" s="223"/>
      <c r="EZ168" s="223"/>
      <c r="FA168" s="223"/>
      <c r="FM168" s="5"/>
    </row>
    <row r="169" spans="2:169" ht="6.75" customHeight="1">
      <c r="B169" s="132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4"/>
      <c r="BG169" s="104" t="s">
        <v>154</v>
      </c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DL169" s="223"/>
      <c r="DM169" s="223"/>
      <c r="DN169" s="223"/>
      <c r="DO169" s="223"/>
      <c r="DP169" s="223"/>
      <c r="DQ169" s="223"/>
      <c r="DR169" s="223"/>
      <c r="DS169" s="223"/>
      <c r="DT169" s="223"/>
      <c r="DU169" s="223"/>
      <c r="DV169" s="223"/>
      <c r="DW169" s="223"/>
      <c r="DX169" s="223"/>
      <c r="DY169" s="223"/>
      <c r="DZ169" s="223"/>
      <c r="EA169" s="223"/>
      <c r="EB169" s="223"/>
      <c r="EC169" s="223"/>
      <c r="ED169" s="223"/>
      <c r="EE169" s="223"/>
      <c r="EF169" s="223"/>
      <c r="EG169" s="223"/>
      <c r="EH169" s="223"/>
      <c r="EI169" s="223"/>
      <c r="EJ169" s="223"/>
      <c r="EK169" s="223"/>
      <c r="EL169" s="223"/>
      <c r="EM169" s="223"/>
      <c r="EN169" s="223"/>
      <c r="EO169" s="223"/>
      <c r="EP169" s="223"/>
      <c r="EQ169" s="223"/>
      <c r="ER169" s="223"/>
      <c r="ES169" s="223"/>
      <c r="ET169" s="223"/>
      <c r="EU169" s="223"/>
      <c r="EV169" s="223"/>
      <c r="EW169" s="223"/>
      <c r="EX169" s="223"/>
      <c r="EY169" s="223"/>
      <c r="EZ169" s="223"/>
      <c r="FA169" s="223"/>
      <c r="FM169" s="5"/>
    </row>
    <row r="170" spans="59:169" ht="6.75" customHeight="1"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FM170" s="5"/>
    </row>
    <row r="171" spans="2:169" ht="6.75" customHeight="1">
      <c r="B171" s="179" t="s">
        <v>137</v>
      </c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26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8"/>
      <c r="DL171" s="126"/>
      <c r="DM171" s="127"/>
      <c r="DN171" s="127"/>
      <c r="DO171" s="127"/>
      <c r="DP171" s="127"/>
      <c r="DQ171" s="127"/>
      <c r="DR171" s="127"/>
      <c r="DS171" s="127"/>
      <c r="DT171" s="127"/>
      <c r="DU171" s="127"/>
      <c r="DV171" s="127"/>
      <c r="DW171" s="127"/>
      <c r="DX171" s="127"/>
      <c r="DY171" s="127"/>
      <c r="DZ171" s="127"/>
      <c r="EA171" s="127"/>
      <c r="EB171" s="127"/>
      <c r="EC171" s="127"/>
      <c r="ED171" s="127"/>
      <c r="EE171" s="127"/>
      <c r="EF171" s="127"/>
      <c r="EG171" s="127"/>
      <c r="EH171" s="127"/>
      <c r="EI171" s="127"/>
      <c r="EJ171" s="127"/>
      <c r="EK171" s="127"/>
      <c r="EL171" s="127"/>
      <c r="EM171" s="127"/>
      <c r="EN171" s="127"/>
      <c r="EO171" s="127"/>
      <c r="EP171" s="127"/>
      <c r="EQ171" s="127"/>
      <c r="ER171" s="127"/>
      <c r="ES171" s="127"/>
      <c r="ET171" s="127"/>
      <c r="EU171" s="127"/>
      <c r="EV171" s="127"/>
      <c r="EW171" s="127"/>
      <c r="EX171" s="127"/>
      <c r="EY171" s="127"/>
      <c r="EZ171" s="127"/>
      <c r="FA171" s="127"/>
      <c r="FB171" s="127"/>
      <c r="FC171" s="127"/>
      <c r="FD171" s="127"/>
      <c r="FE171" s="127"/>
      <c r="FF171" s="127"/>
      <c r="FG171" s="127"/>
      <c r="FH171" s="127"/>
      <c r="FI171" s="127"/>
      <c r="FJ171" s="127"/>
      <c r="FK171" s="127"/>
      <c r="FL171" s="128"/>
      <c r="FM171" s="5"/>
    </row>
    <row r="172" spans="2:169" ht="6.75" customHeight="1"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29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1"/>
      <c r="BG172" s="121" t="s">
        <v>155</v>
      </c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37"/>
      <c r="BW172" s="126"/>
      <c r="BX172" s="127"/>
      <c r="BY172" s="127"/>
      <c r="BZ172" s="127"/>
      <c r="CA172" s="127"/>
      <c r="CB172" s="127"/>
      <c r="CC172" s="127"/>
      <c r="CD172" s="127"/>
      <c r="CE172" s="127"/>
      <c r="CF172" s="127"/>
      <c r="CG172" s="127"/>
      <c r="CH172" s="127"/>
      <c r="CI172" s="127"/>
      <c r="CJ172" s="127"/>
      <c r="CK172" s="127"/>
      <c r="CL172" s="127"/>
      <c r="CM172" s="127"/>
      <c r="CN172" s="127"/>
      <c r="CO172" s="127"/>
      <c r="CP172" s="127"/>
      <c r="CQ172" s="127"/>
      <c r="CR172" s="127"/>
      <c r="CS172" s="127"/>
      <c r="CT172" s="127"/>
      <c r="CU172" s="127"/>
      <c r="CV172" s="127"/>
      <c r="CW172" s="127"/>
      <c r="CX172" s="127"/>
      <c r="CY172" s="127"/>
      <c r="CZ172" s="127"/>
      <c r="DA172" s="127"/>
      <c r="DB172" s="127"/>
      <c r="DC172" s="127"/>
      <c r="DD172" s="127"/>
      <c r="DE172" s="127"/>
      <c r="DF172" s="127"/>
      <c r="DG172" s="127"/>
      <c r="DH172" s="128"/>
      <c r="DL172" s="129"/>
      <c r="DM172" s="130"/>
      <c r="DN172" s="130"/>
      <c r="DO172" s="130"/>
      <c r="DP172" s="130"/>
      <c r="DQ172" s="130"/>
      <c r="DR172" s="130"/>
      <c r="DS172" s="130"/>
      <c r="DT172" s="130"/>
      <c r="DU172" s="130"/>
      <c r="DV172" s="130"/>
      <c r="DW172" s="130"/>
      <c r="DX172" s="130"/>
      <c r="DY172" s="130"/>
      <c r="DZ172" s="130"/>
      <c r="EA172" s="130"/>
      <c r="EB172" s="130"/>
      <c r="EC172" s="130"/>
      <c r="ED172" s="130"/>
      <c r="EE172" s="130"/>
      <c r="EF172" s="130"/>
      <c r="EG172" s="130"/>
      <c r="EH172" s="130"/>
      <c r="EI172" s="130"/>
      <c r="EJ172" s="130"/>
      <c r="EK172" s="130"/>
      <c r="EL172" s="130"/>
      <c r="EM172" s="130"/>
      <c r="EN172" s="130"/>
      <c r="EO172" s="130"/>
      <c r="EP172" s="130"/>
      <c r="EQ172" s="130"/>
      <c r="ER172" s="130"/>
      <c r="ES172" s="130"/>
      <c r="ET172" s="130"/>
      <c r="EU172" s="130"/>
      <c r="EV172" s="130"/>
      <c r="EW172" s="130"/>
      <c r="EX172" s="130"/>
      <c r="EY172" s="130"/>
      <c r="EZ172" s="130"/>
      <c r="FA172" s="130"/>
      <c r="FB172" s="130"/>
      <c r="FC172" s="130"/>
      <c r="FD172" s="130"/>
      <c r="FE172" s="130"/>
      <c r="FF172" s="130"/>
      <c r="FG172" s="130"/>
      <c r="FH172" s="130"/>
      <c r="FI172" s="130"/>
      <c r="FJ172" s="130"/>
      <c r="FK172" s="130"/>
      <c r="FL172" s="131"/>
      <c r="FM172" s="5"/>
    </row>
    <row r="173" spans="2:169" ht="6.75" customHeight="1"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32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4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37"/>
      <c r="BW173" s="129"/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0"/>
      <c r="CH173" s="130"/>
      <c r="CI173" s="130"/>
      <c r="CJ173" s="130"/>
      <c r="CK173" s="130"/>
      <c r="CL173" s="130"/>
      <c r="CM173" s="130"/>
      <c r="CN173" s="130"/>
      <c r="CO173" s="130"/>
      <c r="CP173" s="130"/>
      <c r="CQ173" s="130"/>
      <c r="CR173" s="130"/>
      <c r="CS173" s="130"/>
      <c r="CT173" s="130"/>
      <c r="CU173" s="130"/>
      <c r="CV173" s="130"/>
      <c r="CW173" s="130"/>
      <c r="CX173" s="130"/>
      <c r="CY173" s="130"/>
      <c r="CZ173" s="130"/>
      <c r="DA173" s="130"/>
      <c r="DB173" s="130"/>
      <c r="DC173" s="130"/>
      <c r="DD173" s="130"/>
      <c r="DE173" s="130"/>
      <c r="DF173" s="130"/>
      <c r="DG173" s="130"/>
      <c r="DH173" s="131"/>
      <c r="DL173" s="132"/>
      <c r="DM173" s="133"/>
      <c r="DN173" s="133"/>
      <c r="DO173" s="133"/>
      <c r="DP173" s="133"/>
      <c r="DQ173" s="133"/>
      <c r="DR173" s="133"/>
      <c r="DS173" s="133"/>
      <c r="DT173" s="133"/>
      <c r="DU173" s="133"/>
      <c r="DV173" s="133"/>
      <c r="DW173" s="133"/>
      <c r="DX173" s="133"/>
      <c r="DY173" s="133"/>
      <c r="DZ173" s="133"/>
      <c r="EA173" s="133"/>
      <c r="EB173" s="133"/>
      <c r="EC173" s="133"/>
      <c r="ED173" s="133"/>
      <c r="EE173" s="133"/>
      <c r="EF173" s="133"/>
      <c r="EG173" s="133"/>
      <c r="EH173" s="133"/>
      <c r="EI173" s="133"/>
      <c r="EJ173" s="133"/>
      <c r="EK173" s="133"/>
      <c r="EL173" s="133"/>
      <c r="EM173" s="133"/>
      <c r="EN173" s="133"/>
      <c r="EO173" s="133"/>
      <c r="EP173" s="133"/>
      <c r="EQ173" s="133"/>
      <c r="ER173" s="133"/>
      <c r="ES173" s="133"/>
      <c r="ET173" s="133"/>
      <c r="EU173" s="133"/>
      <c r="EV173" s="133"/>
      <c r="EW173" s="133"/>
      <c r="EX173" s="133"/>
      <c r="EY173" s="133"/>
      <c r="EZ173" s="133"/>
      <c r="FA173" s="133"/>
      <c r="FB173" s="133"/>
      <c r="FC173" s="133"/>
      <c r="FD173" s="133"/>
      <c r="FE173" s="133"/>
      <c r="FF173" s="133"/>
      <c r="FG173" s="133"/>
      <c r="FH173" s="133"/>
      <c r="FI173" s="133"/>
      <c r="FJ173" s="133"/>
      <c r="FK173" s="133"/>
      <c r="FL173" s="134"/>
      <c r="FM173" s="5"/>
    </row>
    <row r="174" spans="59:169" ht="6.75" customHeight="1"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37"/>
      <c r="BW174" s="132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3"/>
      <c r="CL174" s="133"/>
      <c r="CM174" s="133"/>
      <c r="CN174" s="133"/>
      <c r="CO174" s="133"/>
      <c r="CP174" s="133"/>
      <c r="CQ174" s="133"/>
      <c r="CR174" s="133"/>
      <c r="CS174" s="133"/>
      <c r="CT174" s="133"/>
      <c r="CU174" s="133"/>
      <c r="CV174" s="133"/>
      <c r="CW174" s="133"/>
      <c r="CX174" s="133"/>
      <c r="CY174" s="133"/>
      <c r="CZ174" s="133"/>
      <c r="DA174" s="133"/>
      <c r="DB174" s="133"/>
      <c r="DC174" s="133"/>
      <c r="DD174" s="133"/>
      <c r="DE174" s="133"/>
      <c r="DF174" s="133"/>
      <c r="DG174" s="133"/>
      <c r="DH174" s="134"/>
      <c r="FM174" s="5"/>
    </row>
    <row r="175" spans="2:169" ht="6.75" customHeight="1">
      <c r="B175" s="179" t="s">
        <v>245</v>
      </c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26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8"/>
      <c r="DL175" s="194" t="s">
        <v>235</v>
      </c>
      <c r="DM175" s="194"/>
      <c r="DN175" s="194"/>
      <c r="DO175" s="194"/>
      <c r="DP175" s="194"/>
      <c r="DQ175" s="194"/>
      <c r="DR175" s="194"/>
      <c r="DS175" s="194"/>
      <c r="DT175" s="194"/>
      <c r="DU175" s="194"/>
      <c r="DV175" s="194"/>
      <c r="DW175" s="194"/>
      <c r="DX175" s="194"/>
      <c r="DY175" s="194"/>
      <c r="DZ175" s="194"/>
      <c r="EA175" s="194"/>
      <c r="EB175" s="194"/>
      <c r="EC175" s="194"/>
      <c r="ED175" s="194"/>
      <c r="EE175" s="194"/>
      <c r="EF175" s="194"/>
      <c r="EG175" s="194"/>
      <c r="EH175" s="194"/>
      <c r="EI175" s="194"/>
      <c r="EJ175" s="194"/>
      <c r="EK175" s="194"/>
      <c r="EL175" s="194"/>
      <c r="EM175" s="194"/>
      <c r="EN175" s="194"/>
      <c r="EO175" s="194"/>
      <c r="EP175" s="194"/>
      <c r="EQ175" s="194"/>
      <c r="ER175" s="194"/>
      <c r="ES175" s="194"/>
      <c r="ET175" s="194"/>
      <c r="EU175" s="158"/>
      <c r="EV175" s="158"/>
      <c r="EW175" s="158"/>
      <c r="FM175" s="5"/>
    </row>
    <row r="176" spans="2:169" ht="6.75" customHeight="1"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29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1"/>
      <c r="BG176" s="120">
        <f>IF("3"="6","X","")</f>
      </c>
      <c r="BH176" s="120"/>
      <c r="BI176" s="122" t="s">
        <v>270</v>
      </c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0"/>
      <c r="CH176" s="10">
        <v>26</v>
      </c>
      <c r="CI176" s="173">
        <f>IF("3"="4","X","")</f>
      </c>
      <c r="CJ176" s="173"/>
      <c r="CK176" s="122" t="s">
        <v>45</v>
      </c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L176" s="194"/>
      <c r="DM176" s="194"/>
      <c r="DN176" s="194"/>
      <c r="DO176" s="194"/>
      <c r="DP176" s="194"/>
      <c r="DQ176" s="194"/>
      <c r="DR176" s="194"/>
      <c r="DS176" s="194"/>
      <c r="DT176" s="194"/>
      <c r="DU176" s="194"/>
      <c r="DV176" s="194"/>
      <c r="DW176" s="194"/>
      <c r="DX176" s="194"/>
      <c r="DY176" s="194"/>
      <c r="DZ176" s="194"/>
      <c r="EA176" s="194"/>
      <c r="EB176" s="194"/>
      <c r="EC176" s="194"/>
      <c r="ED176" s="194"/>
      <c r="EE176" s="194"/>
      <c r="EF176" s="194"/>
      <c r="EG176" s="194"/>
      <c r="EH176" s="194"/>
      <c r="EI176" s="194"/>
      <c r="EJ176" s="194"/>
      <c r="EK176" s="194"/>
      <c r="EL176" s="194"/>
      <c r="EM176" s="194"/>
      <c r="EN176" s="194"/>
      <c r="EO176" s="194"/>
      <c r="EP176" s="194"/>
      <c r="EQ176" s="194"/>
      <c r="ER176" s="194"/>
      <c r="ES176" s="194"/>
      <c r="ET176" s="194"/>
      <c r="EU176" s="158"/>
      <c r="EV176" s="158"/>
      <c r="EW176" s="158"/>
      <c r="FM176" s="5"/>
    </row>
    <row r="177" spans="2:169" ht="6.75" customHeight="1"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179"/>
      <c r="AG177" s="132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4"/>
      <c r="BG177" s="120"/>
      <c r="BH177" s="120"/>
      <c r="BI177" s="122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0"/>
      <c r="CH177" s="10"/>
      <c r="CI177" s="173"/>
      <c r="CJ177" s="173"/>
      <c r="CK177" s="122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L177" s="194"/>
      <c r="DM177" s="194"/>
      <c r="DN177" s="194"/>
      <c r="DO177" s="194"/>
      <c r="DP177" s="194"/>
      <c r="DQ177" s="194"/>
      <c r="DR177" s="194"/>
      <c r="DS177" s="194"/>
      <c r="DT177" s="194"/>
      <c r="DU177" s="194"/>
      <c r="DV177" s="194"/>
      <c r="DW177" s="194"/>
      <c r="DX177" s="194"/>
      <c r="DY177" s="194"/>
      <c r="DZ177" s="194"/>
      <c r="EA177" s="194"/>
      <c r="EB177" s="194"/>
      <c r="EC177" s="194"/>
      <c r="ED177" s="194"/>
      <c r="EE177" s="194"/>
      <c r="EF177" s="194"/>
      <c r="EG177" s="194"/>
      <c r="EH177" s="194"/>
      <c r="EI177" s="194"/>
      <c r="EJ177" s="194"/>
      <c r="EK177" s="194"/>
      <c r="EL177" s="194"/>
      <c r="EM177" s="194"/>
      <c r="EN177" s="194"/>
      <c r="EO177" s="194"/>
      <c r="EP177" s="194"/>
      <c r="EQ177" s="194"/>
      <c r="ER177" s="194"/>
      <c r="ES177" s="194"/>
      <c r="ET177" s="194"/>
      <c r="EU177" s="158"/>
      <c r="EV177" s="158"/>
      <c r="EW177" s="158"/>
      <c r="EY177" s="126">
        <f>IF("0"="1","X","")</f>
      </c>
      <c r="EZ177" s="128"/>
      <c r="FA177" s="129" t="s">
        <v>144</v>
      </c>
      <c r="FB177" s="130"/>
      <c r="FC177" s="130"/>
      <c r="FD177" s="130"/>
      <c r="FE177" s="130"/>
      <c r="FF177" s="126"/>
      <c r="FG177" s="128"/>
      <c r="FH177" s="129" t="s">
        <v>145</v>
      </c>
      <c r="FI177" s="130"/>
      <c r="FJ177" s="130"/>
      <c r="FK177" s="130"/>
      <c r="FL177" s="130"/>
      <c r="FM177" s="5"/>
    </row>
    <row r="178" spans="61:169" ht="6.75" customHeight="1"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L178" s="194"/>
      <c r="DM178" s="194"/>
      <c r="DN178" s="194"/>
      <c r="DO178" s="194"/>
      <c r="DP178" s="194"/>
      <c r="DQ178" s="194"/>
      <c r="DR178" s="194"/>
      <c r="DS178" s="194"/>
      <c r="DT178" s="194"/>
      <c r="DU178" s="194"/>
      <c r="DV178" s="194"/>
      <c r="DW178" s="194"/>
      <c r="DX178" s="194"/>
      <c r="DY178" s="194"/>
      <c r="DZ178" s="194"/>
      <c r="EA178" s="194"/>
      <c r="EB178" s="194"/>
      <c r="EC178" s="194"/>
      <c r="ED178" s="194"/>
      <c r="EE178" s="194"/>
      <c r="EF178" s="194"/>
      <c r="EG178" s="194"/>
      <c r="EH178" s="194"/>
      <c r="EI178" s="194"/>
      <c r="EJ178" s="194"/>
      <c r="EK178" s="194"/>
      <c r="EL178" s="194"/>
      <c r="EM178" s="194"/>
      <c r="EN178" s="194"/>
      <c r="EO178" s="194"/>
      <c r="EP178" s="194"/>
      <c r="EQ178" s="194"/>
      <c r="ER178" s="194"/>
      <c r="ES178" s="194"/>
      <c r="ET178" s="194"/>
      <c r="EU178" s="158"/>
      <c r="EV178" s="158"/>
      <c r="EW178" s="158"/>
      <c r="EY178" s="132"/>
      <c r="EZ178" s="134"/>
      <c r="FA178" s="129"/>
      <c r="FB178" s="130"/>
      <c r="FC178" s="130"/>
      <c r="FD178" s="130"/>
      <c r="FE178" s="130"/>
      <c r="FF178" s="132"/>
      <c r="FG178" s="134"/>
      <c r="FH178" s="129"/>
      <c r="FI178" s="130"/>
      <c r="FJ178" s="130"/>
      <c r="FK178" s="130"/>
      <c r="FL178" s="130"/>
      <c r="FM178" s="5"/>
    </row>
    <row r="179" spans="2:169" ht="6.75" customHeight="1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G179" s="120">
        <f>IF("3"="5","X","")</f>
      </c>
      <c r="BH179" s="120"/>
      <c r="BI179" s="122" t="s">
        <v>46</v>
      </c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0"/>
      <c r="CH179" s="10">
        <v>26</v>
      </c>
      <c r="CI179" s="173"/>
      <c r="CJ179" s="173"/>
      <c r="CK179" s="122" t="s">
        <v>150</v>
      </c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L179" s="194"/>
      <c r="DM179" s="194"/>
      <c r="DN179" s="194"/>
      <c r="DO179" s="194"/>
      <c r="DP179" s="194"/>
      <c r="DQ179" s="194"/>
      <c r="DR179" s="194"/>
      <c r="DS179" s="194"/>
      <c r="DT179" s="194"/>
      <c r="DU179" s="194"/>
      <c r="DV179" s="194"/>
      <c r="DW179" s="194"/>
      <c r="DX179" s="194"/>
      <c r="DY179" s="194"/>
      <c r="DZ179" s="194"/>
      <c r="EA179" s="194"/>
      <c r="EB179" s="194"/>
      <c r="EC179" s="194"/>
      <c r="ED179" s="194"/>
      <c r="EE179" s="194"/>
      <c r="EF179" s="194"/>
      <c r="EG179" s="194"/>
      <c r="EH179" s="194"/>
      <c r="EI179" s="194"/>
      <c r="EJ179" s="194"/>
      <c r="EK179" s="194"/>
      <c r="EL179" s="194"/>
      <c r="EM179" s="194"/>
      <c r="EN179" s="194"/>
      <c r="EO179" s="194"/>
      <c r="EP179" s="194"/>
      <c r="EQ179" s="194"/>
      <c r="ER179" s="194"/>
      <c r="ES179" s="194"/>
      <c r="ET179" s="194"/>
      <c r="EU179" s="158"/>
      <c r="EV179" s="158"/>
      <c r="EW179" s="158"/>
      <c r="FM179" s="5"/>
    </row>
    <row r="180" spans="2:169" ht="6.75" customHeight="1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G180" s="120"/>
      <c r="BH180" s="120"/>
      <c r="BI180" s="122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0"/>
      <c r="CH180" s="10"/>
      <c r="CI180" s="173"/>
      <c r="CJ180" s="173"/>
      <c r="CK180" s="122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L180" s="194"/>
      <c r="DM180" s="194"/>
      <c r="DN180" s="194"/>
      <c r="DO180" s="194"/>
      <c r="DP180" s="194"/>
      <c r="DQ180" s="194"/>
      <c r="DR180" s="194"/>
      <c r="DS180" s="194"/>
      <c r="DT180" s="194"/>
      <c r="DU180" s="194"/>
      <c r="DV180" s="194"/>
      <c r="DW180" s="194"/>
      <c r="DX180" s="194"/>
      <c r="DY180" s="194"/>
      <c r="DZ180" s="194"/>
      <c r="EA180" s="194"/>
      <c r="EB180" s="194"/>
      <c r="EC180" s="194"/>
      <c r="ED180" s="194"/>
      <c r="EE180" s="194"/>
      <c r="EF180" s="194"/>
      <c r="EG180" s="194"/>
      <c r="EH180" s="194"/>
      <c r="EI180" s="194"/>
      <c r="EJ180" s="194"/>
      <c r="EK180" s="194"/>
      <c r="EL180" s="194"/>
      <c r="EM180" s="194"/>
      <c r="EN180" s="194"/>
      <c r="EO180" s="194"/>
      <c r="EP180" s="194"/>
      <c r="EQ180" s="194"/>
      <c r="ER180" s="194"/>
      <c r="ES180" s="194"/>
      <c r="ET180" s="194"/>
      <c r="EU180" s="158"/>
      <c r="EV180" s="158"/>
      <c r="EW180" s="158"/>
      <c r="FM180" s="5"/>
    </row>
    <row r="181" spans="2:169" ht="6.75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M181" s="5"/>
    </row>
    <row r="182" spans="59:169" ht="6.75" customHeight="1">
      <c r="BG182" s="120">
        <f>IF("3"="2","X","")</f>
      </c>
      <c r="BH182" s="120"/>
      <c r="BI182" s="122" t="s">
        <v>311</v>
      </c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0"/>
      <c r="CH182" s="10">
        <v>26</v>
      </c>
      <c r="CI182" s="120">
        <f>IF("3"="7","X","")</f>
      </c>
      <c r="CJ182" s="120"/>
      <c r="CK182" s="211" t="s">
        <v>148</v>
      </c>
      <c r="CL182" s="178"/>
      <c r="CM182" s="178"/>
      <c r="CN182" s="178"/>
      <c r="CO182" s="178"/>
      <c r="CP182" s="178"/>
      <c r="CQ182" s="178"/>
      <c r="CR182" s="178"/>
      <c r="CS182" s="178"/>
      <c r="CT182" s="178"/>
      <c r="CU182" s="178"/>
      <c r="CV182" s="178"/>
      <c r="CW182" s="178"/>
      <c r="CX182" s="178"/>
      <c r="CY182" s="178"/>
      <c r="CZ182" s="178"/>
      <c r="DA182" s="178"/>
      <c r="DB182" s="178"/>
      <c r="DC182" s="178"/>
      <c r="DD182" s="178"/>
      <c r="DE182" s="178"/>
      <c r="DF182" s="178"/>
      <c r="DG182" s="178"/>
      <c r="DH182" s="178"/>
      <c r="DL182" s="297" t="s">
        <v>189</v>
      </c>
      <c r="DM182" s="297"/>
      <c r="DN182" s="297"/>
      <c r="DO182" s="297"/>
      <c r="DP182" s="297"/>
      <c r="DQ182" s="297"/>
      <c r="DR182" s="297"/>
      <c r="DS182" s="297"/>
      <c r="DT182" s="297"/>
      <c r="DU182" s="297"/>
      <c r="DV182" s="297"/>
      <c r="DW182" s="297"/>
      <c r="DX182" s="297"/>
      <c r="DY182" s="297"/>
      <c r="DZ182" s="297"/>
      <c r="EA182" s="297"/>
      <c r="EB182" s="297"/>
      <c r="EC182" s="297"/>
      <c r="ED182" s="297"/>
      <c r="EE182" s="297"/>
      <c r="EF182" s="297"/>
      <c r="EG182" s="297"/>
      <c r="EH182" s="297"/>
      <c r="EI182" s="297"/>
      <c r="EJ182" s="297"/>
      <c r="EK182" s="297"/>
      <c r="EL182" s="297"/>
      <c r="EM182" s="297"/>
      <c r="EN182" s="297"/>
      <c r="EO182" s="297"/>
      <c r="EP182" s="297"/>
      <c r="EQ182" s="297"/>
      <c r="ER182" s="297"/>
      <c r="ES182" s="297"/>
      <c r="ET182" s="297"/>
      <c r="EU182" s="297"/>
      <c r="EV182" s="297"/>
      <c r="EW182" s="297"/>
      <c r="EX182" s="297"/>
      <c r="EY182" s="297"/>
      <c r="EZ182" s="297"/>
      <c r="FM182" s="5"/>
    </row>
    <row r="183" spans="2:169" ht="6.75" customHeight="1">
      <c r="B183" s="182" t="s">
        <v>138</v>
      </c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82"/>
      <c r="AR183" s="182"/>
      <c r="AS183" s="182"/>
      <c r="AT183" s="182"/>
      <c r="AU183" s="182"/>
      <c r="AV183" s="182"/>
      <c r="AW183" s="182"/>
      <c r="AX183" s="182"/>
      <c r="AY183" s="182"/>
      <c r="AZ183" s="182"/>
      <c r="BA183" s="182"/>
      <c r="BB183" s="182"/>
      <c r="BC183" s="182"/>
      <c r="BG183" s="120"/>
      <c r="BH183" s="120"/>
      <c r="BI183" s="122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0"/>
      <c r="CH183" s="10"/>
      <c r="CI183" s="120"/>
      <c r="CJ183" s="120"/>
      <c r="CK183" s="211"/>
      <c r="CL183" s="178"/>
      <c r="CM183" s="178"/>
      <c r="CN183" s="178"/>
      <c r="CO183" s="178"/>
      <c r="CP183" s="178"/>
      <c r="CQ183" s="178"/>
      <c r="CR183" s="178"/>
      <c r="CS183" s="178"/>
      <c r="CT183" s="178"/>
      <c r="CU183" s="178"/>
      <c r="CV183" s="178"/>
      <c r="CW183" s="178"/>
      <c r="CX183" s="178"/>
      <c r="CY183" s="178"/>
      <c r="CZ183" s="178"/>
      <c r="DA183" s="178"/>
      <c r="DB183" s="178"/>
      <c r="DC183" s="178"/>
      <c r="DD183" s="178"/>
      <c r="DE183" s="178"/>
      <c r="DF183" s="178"/>
      <c r="DG183" s="178"/>
      <c r="DH183" s="178"/>
      <c r="DL183" s="297"/>
      <c r="DM183" s="297"/>
      <c r="DN183" s="297"/>
      <c r="DO183" s="297"/>
      <c r="DP183" s="297"/>
      <c r="DQ183" s="297"/>
      <c r="DR183" s="297"/>
      <c r="DS183" s="297"/>
      <c r="DT183" s="297"/>
      <c r="DU183" s="297"/>
      <c r="DV183" s="297"/>
      <c r="DW183" s="297"/>
      <c r="DX183" s="297"/>
      <c r="DY183" s="297"/>
      <c r="DZ183" s="297"/>
      <c r="EA183" s="297"/>
      <c r="EB183" s="297"/>
      <c r="EC183" s="297"/>
      <c r="ED183" s="297"/>
      <c r="EE183" s="297"/>
      <c r="EF183" s="297"/>
      <c r="EG183" s="297"/>
      <c r="EH183" s="297"/>
      <c r="EI183" s="297"/>
      <c r="EJ183" s="297"/>
      <c r="EK183" s="297"/>
      <c r="EL183" s="297"/>
      <c r="EM183" s="297"/>
      <c r="EN183" s="297"/>
      <c r="EO183" s="297"/>
      <c r="EP183" s="297"/>
      <c r="EQ183" s="297"/>
      <c r="ER183" s="297"/>
      <c r="ES183" s="297"/>
      <c r="ET183" s="297"/>
      <c r="EU183" s="297"/>
      <c r="EV183" s="297"/>
      <c r="EW183" s="297"/>
      <c r="EX183" s="297"/>
      <c r="EY183" s="297"/>
      <c r="EZ183" s="297"/>
      <c r="FM183" s="5"/>
    </row>
    <row r="184" spans="2:169" ht="6.75" customHeight="1" thickBot="1"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3"/>
      <c r="AF184" s="183"/>
      <c r="AG184" s="183"/>
      <c r="AH184" s="183"/>
      <c r="AI184" s="183"/>
      <c r="AJ184" s="183"/>
      <c r="AK184" s="183"/>
      <c r="AL184" s="183"/>
      <c r="AM184" s="183"/>
      <c r="AN184" s="183"/>
      <c r="AO184" s="183"/>
      <c r="AP184" s="183"/>
      <c r="AQ184" s="183"/>
      <c r="AR184" s="183"/>
      <c r="AS184" s="183"/>
      <c r="AT184" s="183"/>
      <c r="AU184" s="183"/>
      <c r="AV184" s="183"/>
      <c r="AW184" s="183"/>
      <c r="AX184" s="183"/>
      <c r="AY184" s="183"/>
      <c r="AZ184" s="183"/>
      <c r="BA184" s="183"/>
      <c r="BB184" s="183"/>
      <c r="BC184" s="183"/>
      <c r="DL184" s="297"/>
      <c r="DM184" s="297"/>
      <c r="DN184" s="297"/>
      <c r="DO184" s="297"/>
      <c r="DP184" s="297"/>
      <c r="DQ184" s="297"/>
      <c r="DR184" s="297"/>
      <c r="DS184" s="297"/>
      <c r="DT184" s="297"/>
      <c r="DU184" s="297"/>
      <c r="DV184" s="297"/>
      <c r="DW184" s="297"/>
      <c r="DX184" s="297"/>
      <c r="DY184" s="297"/>
      <c r="DZ184" s="297"/>
      <c r="EA184" s="297"/>
      <c r="EB184" s="297"/>
      <c r="EC184" s="297"/>
      <c r="ED184" s="297"/>
      <c r="EE184" s="297"/>
      <c r="EF184" s="297"/>
      <c r="EG184" s="297"/>
      <c r="EH184" s="297"/>
      <c r="EI184" s="297"/>
      <c r="EJ184" s="297"/>
      <c r="EK184" s="297"/>
      <c r="EL184" s="297"/>
      <c r="EM184" s="297"/>
      <c r="EN184" s="297"/>
      <c r="EO184" s="297"/>
      <c r="EP184" s="297"/>
      <c r="EQ184" s="297"/>
      <c r="ER184" s="297"/>
      <c r="ES184" s="297"/>
      <c r="ET184" s="297"/>
      <c r="EU184" s="297"/>
      <c r="EV184" s="297"/>
      <c r="EW184" s="297"/>
      <c r="EX184" s="297"/>
      <c r="EY184" s="297"/>
      <c r="EZ184" s="297"/>
      <c r="FM184" s="5"/>
    </row>
    <row r="185" spans="59:169" ht="6.75" customHeight="1">
      <c r="BG185" s="120">
        <f>IF("3"="1","X","")</f>
      </c>
      <c r="BH185" s="120"/>
      <c r="BI185" s="211" t="s">
        <v>147</v>
      </c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DL185" s="297"/>
      <c r="DM185" s="297"/>
      <c r="DN185" s="297"/>
      <c r="DO185" s="297"/>
      <c r="DP185" s="297"/>
      <c r="DQ185" s="297"/>
      <c r="DR185" s="297"/>
      <c r="DS185" s="297"/>
      <c r="DT185" s="297"/>
      <c r="DU185" s="297"/>
      <c r="DV185" s="297"/>
      <c r="DW185" s="297"/>
      <c r="DX185" s="297"/>
      <c r="DY185" s="297"/>
      <c r="DZ185" s="297"/>
      <c r="EA185" s="297"/>
      <c r="EB185" s="297"/>
      <c r="EC185" s="297"/>
      <c r="ED185" s="297"/>
      <c r="EE185" s="297"/>
      <c r="EF185" s="297"/>
      <c r="EG185" s="297"/>
      <c r="EH185" s="297"/>
      <c r="EI185" s="297"/>
      <c r="EJ185" s="297"/>
      <c r="EK185" s="297"/>
      <c r="EL185" s="297"/>
      <c r="EM185" s="297"/>
      <c r="EN185" s="297"/>
      <c r="EO185" s="297"/>
      <c r="EP185" s="297"/>
      <c r="EQ185" s="297"/>
      <c r="ER185" s="297"/>
      <c r="ES185" s="297"/>
      <c r="ET185" s="297"/>
      <c r="EU185" s="297"/>
      <c r="EV185" s="297"/>
      <c r="EW185" s="297"/>
      <c r="EX185" s="297"/>
      <c r="EY185" s="297"/>
      <c r="EZ185" s="297"/>
      <c r="FM185" s="5"/>
    </row>
    <row r="186" spans="2:169" ht="6.75" customHeight="1">
      <c r="B186" s="223" t="s">
        <v>258</v>
      </c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126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8"/>
      <c r="AY186" s="135" t="s">
        <v>49</v>
      </c>
      <c r="AZ186" s="136"/>
      <c r="BA186" s="136"/>
      <c r="BB186" s="136"/>
      <c r="BC186" s="136"/>
      <c r="BG186" s="120"/>
      <c r="BH186" s="120"/>
      <c r="BI186" s="211"/>
      <c r="BJ186" s="178"/>
      <c r="BK186" s="178"/>
      <c r="BL186" s="178"/>
      <c r="BM186" s="178"/>
      <c r="BN186" s="178"/>
      <c r="BO186" s="178"/>
      <c r="BP186" s="178"/>
      <c r="BQ186" s="178"/>
      <c r="BR186" s="178"/>
      <c r="BS186" s="178"/>
      <c r="BT186" s="178"/>
      <c r="BU186" s="178"/>
      <c r="BV186" s="178"/>
      <c r="BW186" s="178"/>
      <c r="BX186" s="178"/>
      <c r="BY186" s="178"/>
      <c r="BZ186" s="178"/>
      <c r="CA186" s="178"/>
      <c r="CB186" s="178"/>
      <c r="FM186" s="5"/>
    </row>
    <row r="187" spans="2:169" ht="6.75" customHeight="1">
      <c r="B187" s="223"/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129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1"/>
      <c r="AY187" s="135"/>
      <c r="AZ187" s="136"/>
      <c r="BA187" s="136"/>
      <c r="BB187" s="136"/>
      <c r="BC187" s="136"/>
      <c r="DJ187" s="53"/>
      <c r="DK187" s="24"/>
      <c r="DL187" s="126"/>
      <c r="DM187" s="127"/>
      <c r="DN187" s="127"/>
      <c r="DO187" s="127"/>
      <c r="DP187" s="127"/>
      <c r="DQ187" s="127"/>
      <c r="DR187" s="127"/>
      <c r="DS187" s="127"/>
      <c r="DT187" s="127"/>
      <c r="DU187" s="127"/>
      <c r="DV187" s="127"/>
      <c r="DW187" s="127"/>
      <c r="DX187" s="127"/>
      <c r="DY187" s="127"/>
      <c r="DZ187" s="127"/>
      <c r="EA187" s="127"/>
      <c r="EB187" s="127"/>
      <c r="EC187" s="127"/>
      <c r="ED187" s="127"/>
      <c r="EE187" s="127"/>
      <c r="EF187" s="127"/>
      <c r="EG187" s="127"/>
      <c r="EH187" s="127"/>
      <c r="EI187" s="127"/>
      <c r="EJ187" s="127"/>
      <c r="EK187" s="127"/>
      <c r="EL187" s="127"/>
      <c r="EM187" s="127"/>
      <c r="EN187" s="127"/>
      <c r="EO187" s="127"/>
      <c r="EP187" s="127"/>
      <c r="EQ187" s="127"/>
      <c r="ER187" s="127"/>
      <c r="ES187" s="127"/>
      <c r="ET187" s="127"/>
      <c r="EU187" s="127"/>
      <c r="EV187" s="127"/>
      <c r="EW187" s="127"/>
      <c r="EX187" s="127"/>
      <c r="EY187" s="127"/>
      <c r="EZ187" s="128"/>
      <c r="FM187" s="5"/>
    </row>
    <row r="188" spans="2:170" ht="6.75" customHeight="1">
      <c r="B188" s="223"/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132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4"/>
      <c r="AY188" s="135"/>
      <c r="AZ188" s="136"/>
      <c r="BA188" s="136"/>
      <c r="BB188" s="136"/>
      <c r="BC188" s="136"/>
      <c r="BG188" s="121" t="s">
        <v>149</v>
      </c>
      <c r="BH188" s="121"/>
      <c r="BI188" s="121"/>
      <c r="BJ188" s="121"/>
      <c r="BK188" s="121"/>
      <c r="BL188" s="121"/>
      <c r="BM188" s="121"/>
      <c r="BN188" s="121"/>
      <c r="BO188" s="121"/>
      <c r="BP188" s="137"/>
      <c r="BQ188" s="126"/>
      <c r="BR188" s="127"/>
      <c r="BS188" s="127"/>
      <c r="BT188" s="127"/>
      <c r="BU188" s="127"/>
      <c r="BV188" s="127"/>
      <c r="BW188" s="127"/>
      <c r="BX188" s="127"/>
      <c r="BY188" s="127"/>
      <c r="BZ188" s="127"/>
      <c r="CA188" s="127"/>
      <c r="CB188" s="127"/>
      <c r="CC188" s="127"/>
      <c r="CD188" s="127"/>
      <c r="CE188" s="127"/>
      <c r="CF188" s="127"/>
      <c r="CG188" s="127"/>
      <c r="CH188" s="127"/>
      <c r="CI188" s="127"/>
      <c r="CJ188" s="127"/>
      <c r="CK188" s="127"/>
      <c r="CL188" s="127"/>
      <c r="CM188" s="127"/>
      <c r="CN188" s="127"/>
      <c r="CO188" s="127"/>
      <c r="CP188" s="127"/>
      <c r="CQ188" s="127"/>
      <c r="CR188" s="127"/>
      <c r="CS188" s="127"/>
      <c r="CT188" s="127"/>
      <c r="CU188" s="127"/>
      <c r="CV188" s="127"/>
      <c r="CW188" s="127"/>
      <c r="CX188" s="127"/>
      <c r="CY188" s="127"/>
      <c r="CZ188" s="127"/>
      <c r="DA188" s="127"/>
      <c r="DB188" s="127"/>
      <c r="DC188" s="127"/>
      <c r="DD188" s="127"/>
      <c r="DE188" s="127"/>
      <c r="DF188" s="127"/>
      <c r="DG188" s="127"/>
      <c r="DH188" s="128"/>
      <c r="DJ188" s="53"/>
      <c r="DK188" s="24"/>
      <c r="DL188" s="129"/>
      <c r="DM188" s="130"/>
      <c r="DN188" s="130"/>
      <c r="DO188" s="130"/>
      <c r="DP188" s="130"/>
      <c r="DQ188" s="130"/>
      <c r="DR188" s="130"/>
      <c r="DS188" s="130"/>
      <c r="DT188" s="130"/>
      <c r="DU188" s="130"/>
      <c r="DV188" s="130"/>
      <c r="DW188" s="130"/>
      <c r="DX188" s="130"/>
      <c r="DY188" s="130"/>
      <c r="DZ188" s="130"/>
      <c r="EA188" s="130"/>
      <c r="EB188" s="130"/>
      <c r="EC188" s="130"/>
      <c r="ED188" s="130"/>
      <c r="EE188" s="130"/>
      <c r="EF188" s="130"/>
      <c r="EG188" s="130"/>
      <c r="EH188" s="130"/>
      <c r="EI188" s="130"/>
      <c r="EJ188" s="130"/>
      <c r="EK188" s="130"/>
      <c r="EL188" s="130"/>
      <c r="EM188" s="130"/>
      <c r="EN188" s="130"/>
      <c r="EO188" s="130"/>
      <c r="EP188" s="130"/>
      <c r="EQ188" s="130"/>
      <c r="ER188" s="130"/>
      <c r="ES188" s="130"/>
      <c r="ET188" s="130"/>
      <c r="EU188" s="130"/>
      <c r="EV188" s="130"/>
      <c r="EW188" s="130"/>
      <c r="EX188" s="130"/>
      <c r="EY188" s="130"/>
      <c r="EZ188" s="131"/>
      <c r="FN188" s="5"/>
    </row>
    <row r="189" spans="59:156" ht="6.75" customHeight="1"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37"/>
      <c r="BQ189" s="129"/>
      <c r="BR189" s="130"/>
      <c r="BS189" s="130"/>
      <c r="BT189" s="130"/>
      <c r="BU189" s="130"/>
      <c r="BV189" s="130"/>
      <c r="BW189" s="130"/>
      <c r="BX189" s="130"/>
      <c r="BY189" s="130"/>
      <c r="BZ189" s="130"/>
      <c r="CA189" s="130"/>
      <c r="CB189" s="130"/>
      <c r="CC189" s="130"/>
      <c r="CD189" s="130"/>
      <c r="CE189" s="130"/>
      <c r="CF189" s="130"/>
      <c r="CG189" s="130"/>
      <c r="CH189" s="130"/>
      <c r="CI189" s="130"/>
      <c r="CJ189" s="130"/>
      <c r="CK189" s="130"/>
      <c r="CL189" s="130"/>
      <c r="CM189" s="130"/>
      <c r="CN189" s="130"/>
      <c r="CO189" s="130"/>
      <c r="CP189" s="130"/>
      <c r="CQ189" s="130"/>
      <c r="CR189" s="130"/>
      <c r="CS189" s="130"/>
      <c r="CT189" s="130"/>
      <c r="CU189" s="130"/>
      <c r="CV189" s="130"/>
      <c r="CW189" s="130"/>
      <c r="CX189" s="130"/>
      <c r="CY189" s="130"/>
      <c r="CZ189" s="130"/>
      <c r="DA189" s="130"/>
      <c r="DB189" s="130"/>
      <c r="DC189" s="130"/>
      <c r="DD189" s="130"/>
      <c r="DE189" s="130"/>
      <c r="DF189" s="130"/>
      <c r="DG189" s="130"/>
      <c r="DH189" s="131"/>
      <c r="DJ189" s="53"/>
      <c r="DK189" s="24"/>
      <c r="DL189" s="132"/>
      <c r="DM189" s="133"/>
      <c r="DN189" s="133"/>
      <c r="DO189" s="133"/>
      <c r="DP189" s="133"/>
      <c r="DQ189" s="133"/>
      <c r="DR189" s="133"/>
      <c r="DS189" s="133"/>
      <c r="DT189" s="133"/>
      <c r="DU189" s="133"/>
      <c r="DV189" s="133"/>
      <c r="DW189" s="133"/>
      <c r="DX189" s="133"/>
      <c r="DY189" s="133"/>
      <c r="DZ189" s="133"/>
      <c r="EA189" s="133"/>
      <c r="EB189" s="133"/>
      <c r="EC189" s="133"/>
      <c r="ED189" s="133"/>
      <c r="EE189" s="133"/>
      <c r="EF189" s="133"/>
      <c r="EG189" s="133"/>
      <c r="EH189" s="133"/>
      <c r="EI189" s="133"/>
      <c r="EJ189" s="133"/>
      <c r="EK189" s="133"/>
      <c r="EL189" s="133"/>
      <c r="EM189" s="133"/>
      <c r="EN189" s="133"/>
      <c r="EO189" s="133"/>
      <c r="EP189" s="133"/>
      <c r="EQ189" s="133"/>
      <c r="ER189" s="133"/>
      <c r="ES189" s="133"/>
      <c r="ET189" s="133"/>
      <c r="EU189" s="133"/>
      <c r="EV189" s="133"/>
      <c r="EW189" s="133"/>
      <c r="EX189" s="133"/>
      <c r="EY189" s="133"/>
      <c r="EZ189" s="134"/>
    </row>
    <row r="190" spans="2:156" ht="6.75" customHeight="1">
      <c r="B190" s="184" t="s">
        <v>259</v>
      </c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5"/>
      <c r="AH190" s="126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8"/>
      <c r="AY190" s="135" t="s">
        <v>49</v>
      </c>
      <c r="AZ190" s="136"/>
      <c r="BA190" s="136"/>
      <c r="BB190" s="136"/>
      <c r="BC190" s="136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37"/>
      <c r="BQ190" s="132"/>
      <c r="BR190" s="133"/>
      <c r="BS190" s="133"/>
      <c r="BT190" s="133"/>
      <c r="BU190" s="133"/>
      <c r="BV190" s="133"/>
      <c r="BW190" s="133"/>
      <c r="BX190" s="133"/>
      <c r="BY190" s="133"/>
      <c r="BZ190" s="133"/>
      <c r="CA190" s="133"/>
      <c r="CB190" s="133"/>
      <c r="CC190" s="133"/>
      <c r="CD190" s="133"/>
      <c r="CE190" s="133"/>
      <c r="CF190" s="133"/>
      <c r="CG190" s="133"/>
      <c r="CH190" s="133"/>
      <c r="CI190" s="133"/>
      <c r="CJ190" s="133"/>
      <c r="CK190" s="133"/>
      <c r="CL190" s="133"/>
      <c r="CM190" s="133"/>
      <c r="CN190" s="133"/>
      <c r="CO190" s="133"/>
      <c r="CP190" s="133"/>
      <c r="CQ190" s="133"/>
      <c r="CR190" s="133"/>
      <c r="CS190" s="133"/>
      <c r="CT190" s="133"/>
      <c r="CU190" s="133"/>
      <c r="CV190" s="133"/>
      <c r="CW190" s="133"/>
      <c r="CX190" s="133"/>
      <c r="CY190" s="133"/>
      <c r="CZ190" s="133"/>
      <c r="DA190" s="133"/>
      <c r="DB190" s="133"/>
      <c r="DC190" s="133"/>
      <c r="DD190" s="133"/>
      <c r="DE190" s="133"/>
      <c r="DF190" s="133"/>
      <c r="DG190" s="133"/>
      <c r="DH190" s="134"/>
      <c r="DL190" s="356" t="s">
        <v>190</v>
      </c>
      <c r="DM190" s="356"/>
      <c r="DN190" s="356"/>
      <c r="DO190" s="356"/>
      <c r="DP190" s="356"/>
      <c r="DQ190" s="356"/>
      <c r="DR190" s="356"/>
      <c r="DS190" s="356"/>
      <c r="DT190" s="356"/>
      <c r="DU190" s="356"/>
      <c r="DV190" s="356"/>
      <c r="DW190" s="356"/>
      <c r="DX190" s="356"/>
      <c r="DY190" s="356"/>
      <c r="DZ190" s="356"/>
      <c r="EA190" s="356"/>
      <c r="EB190" s="356"/>
      <c r="EC190" s="356"/>
      <c r="ED190" s="356"/>
      <c r="EE190" s="356"/>
      <c r="EF190" s="356"/>
      <c r="EG190" s="356"/>
      <c r="EH190" s="356"/>
      <c r="EI190" s="356"/>
      <c r="EJ190" s="356"/>
      <c r="EK190" s="356"/>
      <c r="EL190" s="356"/>
      <c r="EM190" s="356"/>
      <c r="EN190" s="356"/>
      <c r="EO190" s="356"/>
      <c r="EP190" s="356"/>
      <c r="EQ190" s="356"/>
      <c r="ER190" s="356"/>
      <c r="ES190" s="356"/>
      <c r="ET190" s="356"/>
      <c r="EU190" s="356"/>
      <c r="EV190" s="356"/>
      <c r="EW190" s="356"/>
      <c r="EX190" s="356"/>
      <c r="EY190" s="356"/>
      <c r="EZ190" s="356"/>
    </row>
    <row r="191" spans="2:156" ht="6.75" customHeight="1"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5"/>
      <c r="AH191" s="129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1"/>
      <c r="AY191" s="135"/>
      <c r="AZ191" s="136"/>
      <c r="BA191" s="136"/>
      <c r="BB191" s="136"/>
      <c r="BC191" s="136"/>
      <c r="DJ191" s="54"/>
      <c r="DK191" s="5"/>
      <c r="DL191" s="357"/>
      <c r="DM191" s="357"/>
      <c r="DN191" s="357"/>
      <c r="DO191" s="357"/>
      <c r="DP191" s="357"/>
      <c r="DQ191" s="357"/>
      <c r="DR191" s="357"/>
      <c r="DS191" s="357"/>
      <c r="DT191" s="357"/>
      <c r="DU191" s="357"/>
      <c r="DV191" s="357"/>
      <c r="DW191" s="357"/>
      <c r="DX191" s="357"/>
      <c r="DY191" s="357"/>
      <c r="DZ191" s="357"/>
      <c r="EA191" s="357"/>
      <c r="EB191" s="357"/>
      <c r="EC191" s="357"/>
      <c r="ED191" s="357"/>
      <c r="EE191" s="357"/>
      <c r="EF191" s="357"/>
      <c r="EG191" s="357"/>
      <c r="EH191" s="357"/>
      <c r="EI191" s="357"/>
      <c r="EJ191" s="357"/>
      <c r="EK191" s="357"/>
      <c r="EL191" s="357"/>
      <c r="EM191" s="357"/>
      <c r="EN191" s="357"/>
      <c r="EO191" s="357"/>
      <c r="EP191" s="357"/>
      <c r="EQ191" s="357"/>
      <c r="ER191" s="357"/>
      <c r="ES191" s="357"/>
      <c r="ET191" s="357"/>
      <c r="EU191" s="357"/>
      <c r="EV191" s="357"/>
      <c r="EW191" s="357"/>
      <c r="EX191" s="357"/>
      <c r="EY191" s="357"/>
      <c r="EZ191" s="357"/>
    </row>
    <row r="192" spans="2:156" ht="6.75" customHeight="1"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5"/>
      <c r="AH192" s="132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4"/>
      <c r="AY192" s="135"/>
      <c r="AZ192" s="136"/>
      <c r="BA192" s="136"/>
      <c r="BB192" s="136"/>
      <c r="BC192" s="136"/>
      <c r="BG192" s="235" t="s">
        <v>156</v>
      </c>
      <c r="BH192" s="235"/>
      <c r="BI192" s="235"/>
      <c r="BJ192" s="235"/>
      <c r="BK192" s="235"/>
      <c r="BL192" s="235"/>
      <c r="BM192" s="235"/>
      <c r="BN192" s="235"/>
      <c r="BO192" s="235"/>
      <c r="BP192" s="235"/>
      <c r="BQ192" s="235"/>
      <c r="BR192" s="235"/>
      <c r="BS192" s="235"/>
      <c r="BT192" s="235"/>
      <c r="BU192" s="235"/>
      <c r="BV192" s="235"/>
      <c r="BW192" s="235"/>
      <c r="BX192" s="235"/>
      <c r="BY192" s="235"/>
      <c r="BZ192" s="235"/>
      <c r="CA192" s="235"/>
      <c r="CB192" s="235"/>
      <c r="CC192" s="235"/>
      <c r="CD192" s="235"/>
      <c r="CE192" s="235"/>
      <c r="CF192" s="235"/>
      <c r="CG192" s="235"/>
      <c r="CH192" s="235"/>
      <c r="CI192" s="235"/>
      <c r="CJ192" s="235"/>
      <c r="CK192" s="235"/>
      <c r="CL192" s="235"/>
      <c r="CM192" s="235"/>
      <c r="CN192" s="235"/>
      <c r="CO192" s="235"/>
      <c r="CP192" s="235"/>
      <c r="CQ192" s="235"/>
      <c r="CR192" s="235"/>
      <c r="CS192" s="235"/>
      <c r="CT192" s="235"/>
      <c r="CU192" s="235"/>
      <c r="CV192" s="235"/>
      <c r="CW192" s="235"/>
      <c r="CX192" s="235"/>
      <c r="CY192" s="235"/>
      <c r="CZ192" s="235"/>
      <c r="DA192" s="235"/>
      <c r="DB192" s="235"/>
      <c r="DC192" s="235"/>
      <c r="DD192" s="235"/>
      <c r="DE192" s="235"/>
      <c r="DF192" s="235"/>
      <c r="DG192" s="235"/>
      <c r="DH192" s="235"/>
      <c r="DJ192" s="54"/>
      <c r="DK192" s="5"/>
      <c r="DL192" s="357"/>
      <c r="DM192" s="357"/>
      <c r="DN192" s="357"/>
      <c r="DO192" s="357"/>
      <c r="DP192" s="357"/>
      <c r="DQ192" s="357"/>
      <c r="DR192" s="357"/>
      <c r="DS192" s="357"/>
      <c r="DT192" s="357"/>
      <c r="DU192" s="357"/>
      <c r="DV192" s="357"/>
      <c r="DW192" s="357"/>
      <c r="DX192" s="357"/>
      <c r="DY192" s="357"/>
      <c r="DZ192" s="357"/>
      <c r="EA192" s="357"/>
      <c r="EB192" s="357"/>
      <c r="EC192" s="357"/>
      <c r="ED192" s="357"/>
      <c r="EE192" s="357"/>
      <c r="EF192" s="357"/>
      <c r="EG192" s="357"/>
      <c r="EH192" s="357"/>
      <c r="EI192" s="357"/>
      <c r="EJ192" s="357"/>
      <c r="EK192" s="357"/>
      <c r="EL192" s="357"/>
      <c r="EM192" s="357"/>
      <c r="EN192" s="357"/>
      <c r="EO192" s="357"/>
      <c r="EP192" s="357"/>
      <c r="EQ192" s="357"/>
      <c r="ER192" s="357"/>
      <c r="ES192" s="357"/>
      <c r="ET192" s="357"/>
      <c r="EU192" s="357"/>
      <c r="EV192" s="357"/>
      <c r="EW192" s="357"/>
      <c r="EX192" s="357"/>
      <c r="EY192" s="357"/>
      <c r="EZ192" s="357"/>
    </row>
    <row r="193" spans="59:115" ht="6.75" customHeight="1" thickBot="1">
      <c r="BG193" s="236"/>
      <c r="BH193" s="236"/>
      <c r="BI193" s="236"/>
      <c r="BJ193" s="236"/>
      <c r="BK193" s="236"/>
      <c r="BL193" s="236"/>
      <c r="BM193" s="236"/>
      <c r="BN193" s="236"/>
      <c r="BO193" s="236"/>
      <c r="BP193" s="236"/>
      <c r="BQ193" s="236"/>
      <c r="BR193" s="236"/>
      <c r="BS193" s="236"/>
      <c r="BT193" s="236"/>
      <c r="BU193" s="236"/>
      <c r="BV193" s="236"/>
      <c r="BW193" s="236"/>
      <c r="BX193" s="236"/>
      <c r="BY193" s="236"/>
      <c r="BZ193" s="236"/>
      <c r="CA193" s="236"/>
      <c r="CB193" s="236"/>
      <c r="CC193" s="236"/>
      <c r="CD193" s="236"/>
      <c r="CE193" s="236"/>
      <c r="CF193" s="236"/>
      <c r="CG193" s="236"/>
      <c r="CH193" s="236"/>
      <c r="CI193" s="236"/>
      <c r="CJ193" s="236"/>
      <c r="CK193" s="236"/>
      <c r="CL193" s="236"/>
      <c r="CM193" s="236"/>
      <c r="CN193" s="236"/>
      <c r="CO193" s="236"/>
      <c r="CP193" s="236"/>
      <c r="CQ193" s="236"/>
      <c r="CR193" s="236"/>
      <c r="CS193" s="236"/>
      <c r="CT193" s="236"/>
      <c r="CU193" s="236"/>
      <c r="CV193" s="236"/>
      <c r="CW193" s="236"/>
      <c r="CX193" s="236"/>
      <c r="CY193" s="236"/>
      <c r="CZ193" s="236"/>
      <c r="DA193" s="236"/>
      <c r="DB193" s="236"/>
      <c r="DC193" s="236"/>
      <c r="DD193" s="236"/>
      <c r="DE193" s="236"/>
      <c r="DF193" s="236"/>
      <c r="DG193" s="236"/>
      <c r="DH193" s="236"/>
      <c r="DJ193" s="54"/>
      <c r="DK193" s="5"/>
    </row>
    <row r="194" spans="2:55" ht="6.75" customHeight="1">
      <c r="B194" s="184" t="s">
        <v>139</v>
      </c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352"/>
      <c r="AJ194" s="5"/>
      <c r="AK194" s="126"/>
      <c r="AL194" s="127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  <c r="AW194" s="127"/>
      <c r="AX194" s="128"/>
      <c r="AY194" s="5"/>
      <c r="AZ194" s="5"/>
      <c r="BA194" s="22"/>
      <c r="BB194" s="22"/>
      <c r="BC194" s="22"/>
    </row>
    <row r="195" spans="2:112" ht="6.75" customHeight="1"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  <c r="AG195" s="184"/>
      <c r="AH195" s="184"/>
      <c r="AI195" s="352"/>
      <c r="AJ195" s="5"/>
      <c r="AK195" s="129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1"/>
      <c r="AY195" s="5"/>
      <c r="AZ195" s="5"/>
      <c r="BA195" s="22"/>
      <c r="BB195" s="22"/>
      <c r="BC195" s="22"/>
      <c r="BG195" s="179" t="s">
        <v>157</v>
      </c>
      <c r="BH195" s="179"/>
      <c r="BI195" s="179"/>
      <c r="BJ195" s="179"/>
      <c r="BK195" s="179"/>
      <c r="BL195" s="179"/>
      <c r="BM195" s="179"/>
      <c r="BN195" s="179"/>
      <c r="BO195" s="179"/>
      <c r="BP195" s="179"/>
      <c r="BQ195" s="179"/>
      <c r="BR195" s="179"/>
      <c r="BS195" s="179"/>
      <c r="BT195" s="179"/>
      <c r="BU195" s="179"/>
      <c r="BV195" s="179"/>
      <c r="BW195" s="179"/>
      <c r="BX195" s="179"/>
      <c r="BY195" s="179"/>
      <c r="BZ195" s="179"/>
      <c r="CA195" s="179"/>
      <c r="CB195" s="179"/>
      <c r="CC195" s="329"/>
      <c r="CD195" s="330"/>
      <c r="CE195" s="330"/>
      <c r="CF195" s="330"/>
      <c r="CG195" s="330"/>
      <c r="CH195" s="330"/>
      <c r="CI195" s="330"/>
      <c r="CJ195" s="330"/>
      <c r="CK195" s="330"/>
      <c r="CL195" s="330"/>
      <c r="CM195" s="330"/>
      <c r="CN195" s="330"/>
      <c r="CO195" s="330"/>
      <c r="CP195" s="330"/>
      <c r="CQ195" s="330"/>
      <c r="CR195" s="330"/>
      <c r="CS195" s="330"/>
      <c r="CT195" s="330"/>
      <c r="CU195" s="330"/>
      <c r="CV195" s="330"/>
      <c r="CW195" s="330"/>
      <c r="CX195" s="330"/>
      <c r="CY195" s="330"/>
      <c r="CZ195" s="330"/>
      <c r="DA195" s="330"/>
      <c r="DB195" s="330"/>
      <c r="DC195" s="330"/>
      <c r="DD195" s="330"/>
      <c r="DE195" s="330"/>
      <c r="DF195" s="330"/>
      <c r="DG195" s="330"/>
      <c r="DH195" s="331"/>
    </row>
    <row r="196" spans="2:169" ht="6.75" customHeight="1"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352"/>
      <c r="AJ196" s="5"/>
      <c r="AK196" s="132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4"/>
      <c r="AY196" s="5"/>
      <c r="AZ196" s="5"/>
      <c r="BA196" s="22"/>
      <c r="BB196" s="22"/>
      <c r="BC196" s="22"/>
      <c r="BG196" s="179"/>
      <c r="BH196" s="179"/>
      <c r="BI196" s="179"/>
      <c r="BJ196" s="179"/>
      <c r="BK196" s="179"/>
      <c r="BL196" s="179"/>
      <c r="BM196" s="179"/>
      <c r="BN196" s="179"/>
      <c r="BO196" s="179"/>
      <c r="BP196" s="179"/>
      <c r="BQ196" s="179"/>
      <c r="BR196" s="179"/>
      <c r="BS196" s="179"/>
      <c r="BT196" s="179"/>
      <c r="BU196" s="179"/>
      <c r="BV196" s="179"/>
      <c r="BW196" s="179"/>
      <c r="BX196" s="179"/>
      <c r="BY196" s="179"/>
      <c r="BZ196" s="179"/>
      <c r="CA196" s="179"/>
      <c r="CB196" s="179"/>
      <c r="CC196" s="332"/>
      <c r="CD196" s="333"/>
      <c r="CE196" s="333"/>
      <c r="CF196" s="333"/>
      <c r="CG196" s="333"/>
      <c r="CH196" s="333"/>
      <c r="CI196" s="333"/>
      <c r="CJ196" s="333"/>
      <c r="CK196" s="333"/>
      <c r="CL196" s="333"/>
      <c r="CM196" s="333"/>
      <c r="CN196" s="333"/>
      <c r="CO196" s="333"/>
      <c r="CP196" s="333"/>
      <c r="CQ196" s="333"/>
      <c r="CR196" s="333"/>
      <c r="CS196" s="333"/>
      <c r="CT196" s="333"/>
      <c r="CU196" s="333"/>
      <c r="CV196" s="333"/>
      <c r="CW196" s="333"/>
      <c r="CX196" s="333"/>
      <c r="CY196" s="333"/>
      <c r="CZ196" s="333"/>
      <c r="DA196" s="333"/>
      <c r="DB196" s="333"/>
      <c r="DC196" s="333"/>
      <c r="DD196" s="333"/>
      <c r="DE196" s="333"/>
      <c r="DF196" s="333"/>
      <c r="DG196" s="333"/>
      <c r="DH196" s="334"/>
      <c r="DL196" s="297" t="s">
        <v>276</v>
      </c>
      <c r="DM196" s="297"/>
      <c r="DN196" s="297"/>
      <c r="DO196" s="297"/>
      <c r="DP196" s="297"/>
      <c r="DQ196" s="297"/>
      <c r="DR196" s="297"/>
      <c r="DS196" s="297"/>
      <c r="DT196" s="297"/>
      <c r="DU196" s="297"/>
      <c r="DV196" s="297"/>
      <c r="DW196" s="297"/>
      <c r="DX196" s="297"/>
      <c r="DY196" s="297"/>
      <c r="DZ196" s="297"/>
      <c r="EA196" s="297"/>
      <c r="EB196" s="297"/>
      <c r="EC196" s="297"/>
      <c r="ED196" s="297"/>
      <c r="EE196" s="297"/>
      <c r="EF196" s="297"/>
      <c r="EG196" s="297"/>
      <c r="EH196" s="297"/>
      <c r="EI196" s="297"/>
      <c r="EJ196" s="297"/>
      <c r="EK196" s="297"/>
      <c r="EL196" s="297"/>
      <c r="EM196" s="297"/>
      <c r="EN196" s="297"/>
      <c r="EO196" s="297"/>
      <c r="EP196" s="297"/>
      <c r="EQ196" s="297"/>
      <c r="ER196" s="297"/>
      <c r="ES196" s="297"/>
      <c r="ET196" s="297"/>
      <c r="EU196" s="297"/>
      <c r="EV196" s="297"/>
      <c r="EW196" s="297"/>
      <c r="EX196" s="7"/>
      <c r="EZ196" s="126"/>
      <c r="FA196" s="358"/>
      <c r="FB196" s="129" t="s">
        <v>144</v>
      </c>
      <c r="FC196" s="353"/>
      <c r="FD196" s="353"/>
      <c r="FE196" s="353"/>
      <c r="FF196" s="354"/>
      <c r="FG196" s="126" t="str">
        <f>IF(EZ196="","Х","")</f>
        <v>Х</v>
      </c>
      <c r="FH196" s="358"/>
      <c r="FI196" s="129" t="s">
        <v>145</v>
      </c>
      <c r="FJ196" s="353"/>
      <c r="FK196" s="353"/>
      <c r="FL196" s="353"/>
      <c r="FM196" s="353"/>
    </row>
    <row r="197" spans="59:169" ht="6.75" customHeight="1">
      <c r="BG197" s="179"/>
      <c r="BH197" s="179"/>
      <c r="BI197" s="179"/>
      <c r="BJ197" s="179"/>
      <c r="BK197" s="179"/>
      <c r="BL197" s="179"/>
      <c r="BM197" s="179"/>
      <c r="BN197" s="179"/>
      <c r="BO197" s="179"/>
      <c r="BP197" s="179"/>
      <c r="BQ197" s="179"/>
      <c r="BR197" s="179"/>
      <c r="BS197" s="179"/>
      <c r="BT197" s="179"/>
      <c r="BU197" s="179"/>
      <c r="BV197" s="179"/>
      <c r="BW197" s="179"/>
      <c r="BX197" s="179"/>
      <c r="BY197" s="179"/>
      <c r="BZ197" s="179"/>
      <c r="CA197" s="179"/>
      <c r="CB197" s="179"/>
      <c r="CC197" s="335"/>
      <c r="CD197" s="336"/>
      <c r="CE197" s="336"/>
      <c r="CF197" s="336"/>
      <c r="CG197" s="336"/>
      <c r="CH197" s="336"/>
      <c r="CI197" s="336"/>
      <c r="CJ197" s="336"/>
      <c r="CK197" s="336"/>
      <c r="CL197" s="336"/>
      <c r="CM197" s="336"/>
      <c r="CN197" s="336"/>
      <c r="CO197" s="336"/>
      <c r="CP197" s="336"/>
      <c r="CQ197" s="336"/>
      <c r="CR197" s="336"/>
      <c r="CS197" s="336"/>
      <c r="CT197" s="336"/>
      <c r="CU197" s="336"/>
      <c r="CV197" s="336"/>
      <c r="CW197" s="336"/>
      <c r="CX197" s="336"/>
      <c r="CY197" s="336"/>
      <c r="CZ197" s="336"/>
      <c r="DA197" s="336"/>
      <c r="DB197" s="336"/>
      <c r="DC197" s="336"/>
      <c r="DD197" s="336"/>
      <c r="DE197" s="336"/>
      <c r="DF197" s="336"/>
      <c r="DG197" s="336"/>
      <c r="DH197" s="337"/>
      <c r="DL197" s="297"/>
      <c r="DM197" s="297"/>
      <c r="DN197" s="297"/>
      <c r="DO197" s="297"/>
      <c r="DP197" s="297"/>
      <c r="DQ197" s="297"/>
      <c r="DR197" s="297"/>
      <c r="DS197" s="297"/>
      <c r="DT197" s="297"/>
      <c r="DU197" s="297"/>
      <c r="DV197" s="297"/>
      <c r="DW197" s="297"/>
      <c r="DX197" s="297"/>
      <c r="DY197" s="297"/>
      <c r="DZ197" s="297"/>
      <c r="EA197" s="297"/>
      <c r="EB197" s="297"/>
      <c r="EC197" s="297"/>
      <c r="ED197" s="297"/>
      <c r="EE197" s="297"/>
      <c r="EF197" s="297"/>
      <c r="EG197" s="297"/>
      <c r="EH197" s="297"/>
      <c r="EI197" s="297"/>
      <c r="EJ197" s="297"/>
      <c r="EK197" s="297"/>
      <c r="EL197" s="297"/>
      <c r="EM197" s="297"/>
      <c r="EN197" s="297"/>
      <c r="EO197" s="297"/>
      <c r="EP197" s="297"/>
      <c r="EQ197" s="297"/>
      <c r="ER197" s="297"/>
      <c r="ES197" s="297"/>
      <c r="ET197" s="297"/>
      <c r="EU197" s="297"/>
      <c r="EV197" s="297"/>
      <c r="EW197" s="297"/>
      <c r="EX197" s="7"/>
      <c r="EY197" s="5"/>
      <c r="EZ197" s="359"/>
      <c r="FA197" s="360"/>
      <c r="FB197" s="355"/>
      <c r="FC197" s="353"/>
      <c r="FD197" s="353"/>
      <c r="FE197" s="353"/>
      <c r="FF197" s="354"/>
      <c r="FG197" s="359"/>
      <c r="FH197" s="360"/>
      <c r="FI197" s="355"/>
      <c r="FJ197" s="353"/>
      <c r="FK197" s="353"/>
      <c r="FL197" s="353"/>
      <c r="FM197" s="353"/>
    </row>
    <row r="198" spans="2:169" ht="6.75" customHeight="1">
      <c r="B198" s="181" t="s">
        <v>140</v>
      </c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  <c r="AC198" s="181" t="s">
        <v>141</v>
      </c>
      <c r="AD198" s="181"/>
      <c r="AE198" s="181"/>
      <c r="AF198" s="181"/>
      <c r="AG198" s="181"/>
      <c r="AH198" s="181"/>
      <c r="AI198" s="181"/>
      <c r="AJ198" s="181"/>
      <c r="AK198" s="181"/>
      <c r="AL198" s="181"/>
      <c r="AM198" s="181"/>
      <c r="AN198" s="181"/>
      <c r="AO198" s="181"/>
      <c r="AP198" s="181"/>
      <c r="AQ198" s="181"/>
      <c r="AR198" s="181"/>
      <c r="AS198" s="181"/>
      <c r="AT198" s="181"/>
      <c r="AU198" s="181"/>
      <c r="AV198" s="181"/>
      <c r="AW198" s="181"/>
      <c r="AX198" s="181"/>
      <c r="AY198" s="181"/>
      <c r="AZ198" s="181"/>
      <c r="BA198" s="181"/>
      <c r="BB198" s="181"/>
      <c r="BC198" s="181"/>
      <c r="DL198" s="297"/>
      <c r="DM198" s="297"/>
      <c r="DN198" s="297"/>
      <c r="DO198" s="297"/>
      <c r="DP198" s="297"/>
      <c r="DQ198" s="297"/>
      <c r="DR198" s="297"/>
      <c r="DS198" s="297"/>
      <c r="DT198" s="297"/>
      <c r="DU198" s="297"/>
      <c r="DV198" s="297"/>
      <c r="DW198" s="297"/>
      <c r="DX198" s="297"/>
      <c r="DY198" s="297"/>
      <c r="DZ198" s="297"/>
      <c r="EA198" s="297"/>
      <c r="EB198" s="297"/>
      <c r="EC198" s="297"/>
      <c r="ED198" s="297"/>
      <c r="EE198" s="297"/>
      <c r="EF198" s="297"/>
      <c r="EG198" s="297"/>
      <c r="EH198" s="297"/>
      <c r="EI198" s="297"/>
      <c r="EJ198" s="297"/>
      <c r="EK198" s="297"/>
      <c r="EL198" s="297"/>
      <c r="EM198" s="297"/>
      <c r="EN198" s="297"/>
      <c r="EO198" s="297"/>
      <c r="EP198" s="297"/>
      <c r="EQ198" s="297"/>
      <c r="ER198" s="297"/>
      <c r="ES198" s="297"/>
      <c r="ET198" s="297"/>
      <c r="EU198" s="297"/>
      <c r="EV198" s="297"/>
      <c r="EW198" s="297"/>
      <c r="EX198" s="7"/>
      <c r="EY198" s="5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</row>
    <row r="199" spans="2:155" ht="6.75" customHeight="1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1"/>
      <c r="AU199" s="181"/>
      <c r="AV199" s="181"/>
      <c r="AW199" s="181"/>
      <c r="AX199" s="181"/>
      <c r="AY199" s="181"/>
      <c r="AZ199" s="181"/>
      <c r="BA199" s="181"/>
      <c r="BB199" s="181"/>
      <c r="BC199" s="181"/>
      <c r="BG199" s="179" t="s">
        <v>158</v>
      </c>
      <c r="BH199" s="179"/>
      <c r="BI199" s="179"/>
      <c r="BJ199" s="179"/>
      <c r="BK199" s="179"/>
      <c r="BL199" s="179"/>
      <c r="BM199" s="179"/>
      <c r="BN199" s="179"/>
      <c r="BP199" s="126"/>
      <c r="BQ199" s="127"/>
      <c r="BR199" s="127"/>
      <c r="BS199" s="127"/>
      <c r="BT199" s="127"/>
      <c r="BU199" s="127"/>
      <c r="BV199" s="127"/>
      <c r="BW199" s="127"/>
      <c r="BX199" s="127"/>
      <c r="BY199" s="127"/>
      <c r="BZ199" s="127"/>
      <c r="CA199" s="127"/>
      <c r="CB199" s="127"/>
      <c r="CC199" s="127"/>
      <c r="CD199" s="127"/>
      <c r="CE199" s="127"/>
      <c r="CF199" s="127"/>
      <c r="CG199" s="127"/>
      <c r="CH199" s="127"/>
      <c r="CI199" s="127"/>
      <c r="CJ199" s="127"/>
      <c r="CK199" s="127"/>
      <c r="CL199" s="127"/>
      <c r="CM199" s="127"/>
      <c r="CN199" s="127"/>
      <c r="CO199" s="127"/>
      <c r="CP199" s="127"/>
      <c r="CQ199" s="127"/>
      <c r="CR199" s="127"/>
      <c r="CS199" s="127"/>
      <c r="CT199" s="127"/>
      <c r="CU199" s="127"/>
      <c r="CV199" s="127"/>
      <c r="CW199" s="127"/>
      <c r="CX199" s="127"/>
      <c r="CY199" s="127"/>
      <c r="CZ199" s="127"/>
      <c r="DA199" s="127"/>
      <c r="DB199" s="127"/>
      <c r="DC199" s="127"/>
      <c r="DD199" s="127"/>
      <c r="DE199" s="127"/>
      <c r="DF199" s="127"/>
      <c r="DG199" s="127"/>
      <c r="DH199" s="128"/>
      <c r="DL199" s="297"/>
      <c r="DM199" s="297"/>
      <c r="DN199" s="297"/>
      <c r="DO199" s="297"/>
      <c r="DP199" s="297"/>
      <c r="DQ199" s="297"/>
      <c r="DR199" s="297"/>
      <c r="DS199" s="297"/>
      <c r="DT199" s="297"/>
      <c r="DU199" s="297"/>
      <c r="DV199" s="297"/>
      <c r="DW199" s="297"/>
      <c r="DX199" s="297"/>
      <c r="DY199" s="297"/>
      <c r="DZ199" s="297"/>
      <c r="EA199" s="297"/>
      <c r="EB199" s="297"/>
      <c r="EC199" s="297"/>
      <c r="ED199" s="297"/>
      <c r="EE199" s="297"/>
      <c r="EF199" s="297"/>
      <c r="EG199" s="297"/>
      <c r="EH199" s="297"/>
      <c r="EI199" s="297"/>
      <c r="EJ199" s="297"/>
      <c r="EK199" s="297"/>
      <c r="EL199" s="297"/>
      <c r="EM199" s="297"/>
      <c r="EN199" s="297"/>
      <c r="EO199" s="297"/>
      <c r="EP199" s="297"/>
      <c r="EQ199" s="297"/>
      <c r="ER199" s="297"/>
      <c r="ES199" s="297"/>
      <c r="ET199" s="297"/>
      <c r="EU199" s="297"/>
      <c r="EV199" s="297"/>
      <c r="EW199" s="297"/>
      <c r="EX199" s="7"/>
      <c r="EY199" s="7"/>
    </row>
    <row r="200" spans="2:112" ht="6.75" customHeight="1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G200" s="179"/>
      <c r="BH200" s="179"/>
      <c r="BI200" s="179"/>
      <c r="BJ200" s="179"/>
      <c r="BK200" s="179"/>
      <c r="BL200" s="179"/>
      <c r="BM200" s="179"/>
      <c r="BN200" s="179"/>
      <c r="BP200" s="129"/>
      <c r="BQ200" s="130"/>
      <c r="BR200" s="130"/>
      <c r="BS200" s="130"/>
      <c r="BT200" s="130"/>
      <c r="BU200" s="130"/>
      <c r="BV200" s="130"/>
      <c r="BW200" s="130"/>
      <c r="BX200" s="130"/>
      <c r="BY200" s="130"/>
      <c r="BZ200" s="130"/>
      <c r="CA200" s="130"/>
      <c r="CB200" s="130"/>
      <c r="CC200" s="130"/>
      <c r="CD200" s="130"/>
      <c r="CE200" s="130"/>
      <c r="CF200" s="130"/>
      <c r="CG200" s="130"/>
      <c r="CH200" s="130"/>
      <c r="CI200" s="130"/>
      <c r="CJ200" s="130"/>
      <c r="CK200" s="130"/>
      <c r="CL200" s="130"/>
      <c r="CM200" s="130"/>
      <c r="CN200" s="130"/>
      <c r="CO200" s="130"/>
      <c r="CP200" s="130"/>
      <c r="CQ200" s="130"/>
      <c r="CR200" s="130"/>
      <c r="CS200" s="130"/>
      <c r="CT200" s="130"/>
      <c r="CU200" s="130"/>
      <c r="CV200" s="130"/>
      <c r="CW200" s="130"/>
      <c r="CX200" s="130"/>
      <c r="CY200" s="130"/>
      <c r="CZ200" s="130"/>
      <c r="DA200" s="130"/>
      <c r="DB200" s="130"/>
      <c r="DC200" s="130"/>
      <c r="DD200" s="130"/>
      <c r="DE200" s="130"/>
      <c r="DF200" s="130"/>
      <c r="DG200" s="130"/>
      <c r="DH200" s="131"/>
    </row>
    <row r="201" spans="2:169" ht="6.75" customHeight="1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81"/>
      <c r="AN201" s="181"/>
      <c r="AO201" s="181"/>
      <c r="AP201" s="181"/>
      <c r="AQ201" s="181"/>
      <c r="AR201" s="181"/>
      <c r="AS201" s="181"/>
      <c r="AT201" s="181"/>
      <c r="AU201" s="181"/>
      <c r="AV201" s="181"/>
      <c r="AW201" s="181"/>
      <c r="AX201" s="181"/>
      <c r="AY201" s="181"/>
      <c r="AZ201" s="181"/>
      <c r="BA201" s="181"/>
      <c r="BB201" s="181"/>
      <c r="BC201" s="181"/>
      <c r="BG201" s="179"/>
      <c r="BH201" s="179"/>
      <c r="BI201" s="179"/>
      <c r="BJ201" s="179"/>
      <c r="BK201" s="179"/>
      <c r="BL201" s="179"/>
      <c r="BM201" s="179"/>
      <c r="BN201" s="179"/>
      <c r="BP201" s="132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133"/>
      <c r="CA201" s="133"/>
      <c r="CB201" s="133"/>
      <c r="CC201" s="133"/>
      <c r="CD201" s="133"/>
      <c r="CE201" s="133"/>
      <c r="CF201" s="133"/>
      <c r="CG201" s="133"/>
      <c r="CH201" s="133"/>
      <c r="CI201" s="133"/>
      <c r="CJ201" s="133"/>
      <c r="CK201" s="133"/>
      <c r="CL201" s="133"/>
      <c r="CM201" s="133"/>
      <c r="CN201" s="133"/>
      <c r="CO201" s="133"/>
      <c r="CP201" s="133"/>
      <c r="CQ201" s="133"/>
      <c r="CR201" s="133"/>
      <c r="CS201" s="133"/>
      <c r="CT201" s="133"/>
      <c r="CU201" s="133"/>
      <c r="CV201" s="133"/>
      <c r="CW201" s="133"/>
      <c r="CX201" s="133"/>
      <c r="CY201" s="133"/>
      <c r="CZ201" s="133"/>
      <c r="DA201" s="133"/>
      <c r="DB201" s="133"/>
      <c r="DC201" s="133"/>
      <c r="DD201" s="133"/>
      <c r="DE201" s="133"/>
      <c r="DF201" s="133"/>
      <c r="DG201" s="133"/>
      <c r="DH201" s="134"/>
      <c r="DL201" s="297" t="s">
        <v>277</v>
      </c>
      <c r="DM201" s="297"/>
      <c r="DN201" s="297"/>
      <c r="DO201" s="297"/>
      <c r="DP201" s="297"/>
      <c r="DQ201" s="297"/>
      <c r="DR201" s="297"/>
      <c r="DS201" s="297"/>
      <c r="DT201" s="297"/>
      <c r="DU201" s="297"/>
      <c r="DV201" s="297"/>
      <c r="DW201" s="297"/>
      <c r="DX201" s="297"/>
      <c r="DY201" s="297"/>
      <c r="DZ201" s="297"/>
      <c r="EA201" s="297"/>
      <c r="EB201" s="297"/>
      <c r="EC201" s="297"/>
      <c r="ED201" s="297"/>
      <c r="EE201" s="297"/>
      <c r="EF201" s="297"/>
      <c r="EG201" s="297"/>
      <c r="EH201" s="297"/>
      <c r="EI201" s="297"/>
      <c r="EJ201" s="297"/>
      <c r="EK201" s="297"/>
      <c r="EL201" s="297"/>
      <c r="EM201" s="297"/>
      <c r="EN201" s="297"/>
      <c r="EO201" s="297"/>
      <c r="EP201" s="297"/>
      <c r="EQ201" s="297"/>
      <c r="ER201" s="297"/>
      <c r="ES201" s="297"/>
      <c r="ET201" s="297"/>
      <c r="EU201" s="297"/>
      <c r="EV201" s="297"/>
      <c r="EW201" s="297"/>
      <c r="EX201" s="7"/>
      <c r="EZ201" s="126">
        <f>IF("0"="1","X","")</f>
      </c>
      <c r="FA201" s="358"/>
      <c r="FB201" s="129" t="s">
        <v>144</v>
      </c>
      <c r="FC201" s="353"/>
      <c r="FD201" s="353"/>
      <c r="FE201" s="353"/>
      <c r="FF201" s="354"/>
      <c r="FG201" s="126"/>
      <c r="FH201" s="358"/>
      <c r="FI201" s="129" t="s">
        <v>145</v>
      </c>
      <c r="FJ201" s="353"/>
      <c r="FK201" s="353"/>
      <c r="FL201" s="353"/>
      <c r="FM201" s="353"/>
    </row>
    <row r="202" spans="2:169" ht="6.75" customHeight="1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181"/>
      <c r="AN202" s="181"/>
      <c r="AO202" s="181"/>
      <c r="AP202" s="181"/>
      <c r="AQ202" s="181"/>
      <c r="AR202" s="181"/>
      <c r="AS202" s="181"/>
      <c r="AT202" s="181"/>
      <c r="AU202" s="181"/>
      <c r="AV202" s="181"/>
      <c r="AW202" s="181"/>
      <c r="AX202" s="181"/>
      <c r="AY202" s="181"/>
      <c r="AZ202" s="181"/>
      <c r="BA202" s="181"/>
      <c r="BB202" s="181"/>
      <c r="BC202" s="181"/>
      <c r="DL202" s="297"/>
      <c r="DM202" s="297"/>
      <c r="DN202" s="297"/>
      <c r="DO202" s="297"/>
      <c r="DP202" s="297"/>
      <c r="DQ202" s="297"/>
      <c r="DR202" s="297"/>
      <c r="DS202" s="297"/>
      <c r="DT202" s="297"/>
      <c r="DU202" s="297"/>
      <c r="DV202" s="297"/>
      <c r="DW202" s="297"/>
      <c r="DX202" s="297"/>
      <c r="DY202" s="297"/>
      <c r="DZ202" s="297"/>
      <c r="EA202" s="297"/>
      <c r="EB202" s="297"/>
      <c r="EC202" s="297"/>
      <c r="ED202" s="297"/>
      <c r="EE202" s="297"/>
      <c r="EF202" s="297"/>
      <c r="EG202" s="297"/>
      <c r="EH202" s="297"/>
      <c r="EI202" s="297"/>
      <c r="EJ202" s="297"/>
      <c r="EK202" s="297"/>
      <c r="EL202" s="297"/>
      <c r="EM202" s="297"/>
      <c r="EN202" s="297"/>
      <c r="EO202" s="297"/>
      <c r="EP202" s="297"/>
      <c r="EQ202" s="297"/>
      <c r="ER202" s="297"/>
      <c r="ES202" s="297"/>
      <c r="ET202" s="297"/>
      <c r="EU202" s="297"/>
      <c r="EV202" s="297"/>
      <c r="EW202" s="297"/>
      <c r="EX202" s="7"/>
      <c r="EY202" s="5"/>
      <c r="EZ202" s="359"/>
      <c r="FA202" s="360"/>
      <c r="FB202" s="355"/>
      <c r="FC202" s="353"/>
      <c r="FD202" s="353"/>
      <c r="FE202" s="353"/>
      <c r="FF202" s="354"/>
      <c r="FG202" s="359"/>
      <c r="FH202" s="360"/>
      <c r="FI202" s="355"/>
      <c r="FJ202" s="353"/>
      <c r="FK202" s="353"/>
      <c r="FL202" s="353"/>
      <c r="FM202" s="353"/>
    </row>
    <row r="203" spans="2:168" ht="6.75" customHeight="1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81"/>
      <c r="AR203" s="181"/>
      <c r="AS203" s="181"/>
      <c r="AT203" s="181"/>
      <c r="AU203" s="181"/>
      <c r="AV203" s="181"/>
      <c r="AW203" s="181"/>
      <c r="AX203" s="181"/>
      <c r="AY203" s="181"/>
      <c r="AZ203" s="181"/>
      <c r="BA203" s="181"/>
      <c r="BB203" s="181"/>
      <c r="BC203" s="181"/>
      <c r="BG203" s="176" t="s">
        <v>159</v>
      </c>
      <c r="BH203" s="176"/>
      <c r="BI203" s="176"/>
      <c r="BJ203" s="176"/>
      <c r="BK203" s="176"/>
      <c r="BL203" s="176"/>
      <c r="BM203" s="176"/>
      <c r="BN203" s="176"/>
      <c r="BO203" s="176"/>
      <c r="BP203" s="176"/>
      <c r="BQ203" s="176"/>
      <c r="BR203" s="176"/>
      <c r="BS203" s="176"/>
      <c r="BT203" s="176"/>
      <c r="BU203" s="176"/>
      <c r="BV203" s="176"/>
      <c r="BW203" s="176"/>
      <c r="BX203" s="176"/>
      <c r="BY203" s="176"/>
      <c r="BZ203" s="176"/>
      <c r="CA203" s="176"/>
      <c r="CB203" s="176"/>
      <c r="CC203" s="176"/>
      <c r="CD203" s="176"/>
      <c r="CE203" s="176"/>
      <c r="CF203" s="176"/>
      <c r="CG203" s="176"/>
      <c r="CH203" s="176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DL203" s="297"/>
      <c r="DM203" s="297"/>
      <c r="DN203" s="297"/>
      <c r="DO203" s="297"/>
      <c r="DP203" s="297"/>
      <c r="DQ203" s="297"/>
      <c r="DR203" s="297"/>
      <c r="DS203" s="297"/>
      <c r="DT203" s="297"/>
      <c r="DU203" s="297"/>
      <c r="DV203" s="297"/>
      <c r="DW203" s="297"/>
      <c r="DX203" s="297"/>
      <c r="DY203" s="297"/>
      <c r="DZ203" s="297"/>
      <c r="EA203" s="297"/>
      <c r="EB203" s="297"/>
      <c r="EC203" s="297"/>
      <c r="ED203" s="297"/>
      <c r="EE203" s="297"/>
      <c r="EF203" s="297"/>
      <c r="EG203" s="297"/>
      <c r="EH203" s="297"/>
      <c r="EI203" s="297"/>
      <c r="EJ203" s="297"/>
      <c r="EK203" s="297"/>
      <c r="EL203" s="297"/>
      <c r="EM203" s="297"/>
      <c r="EN203" s="297"/>
      <c r="EO203" s="297"/>
      <c r="EP203" s="297"/>
      <c r="EQ203" s="297"/>
      <c r="ER203" s="297"/>
      <c r="ES203" s="297"/>
      <c r="ET203" s="297"/>
      <c r="EU203" s="297"/>
      <c r="EV203" s="297"/>
      <c r="EW203" s="297"/>
      <c r="EX203" s="7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</row>
    <row r="204" spans="2:181" ht="6.75" customHeight="1"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8"/>
      <c r="U204" s="135" t="s">
        <v>49</v>
      </c>
      <c r="V204" s="136"/>
      <c r="W204" s="136"/>
      <c r="X204" s="136"/>
      <c r="Y204" s="136"/>
      <c r="Z204" s="136"/>
      <c r="AC204" s="126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127"/>
      <c r="AU204" s="128"/>
      <c r="AV204" s="135" t="s">
        <v>49</v>
      </c>
      <c r="AW204" s="136"/>
      <c r="AX204" s="136"/>
      <c r="AY204" s="136"/>
      <c r="AZ204" s="136"/>
      <c r="BA204" s="136"/>
      <c r="BG204" s="177"/>
      <c r="BH204" s="177"/>
      <c r="BI204" s="177"/>
      <c r="BJ204" s="177"/>
      <c r="BK204" s="177"/>
      <c r="BL204" s="177"/>
      <c r="BM204" s="177"/>
      <c r="BN204" s="177"/>
      <c r="BO204" s="177"/>
      <c r="BP204" s="177"/>
      <c r="BQ204" s="177"/>
      <c r="BR204" s="177"/>
      <c r="BS204" s="177"/>
      <c r="BT204" s="177"/>
      <c r="BU204" s="177"/>
      <c r="BV204" s="177"/>
      <c r="BW204" s="177"/>
      <c r="BX204" s="177"/>
      <c r="BY204" s="177"/>
      <c r="BZ204" s="177"/>
      <c r="CA204" s="177"/>
      <c r="CB204" s="177"/>
      <c r="CC204" s="177"/>
      <c r="CD204" s="177"/>
      <c r="CE204" s="177"/>
      <c r="CF204" s="177"/>
      <c r="CG204" s="177"/>
      <c r="CH204" s="177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DL204" s="297"/>
      <c r="DM204" s="297"/>
      <c r="DN204" s="297"/>
      <c r="DO204" s="297"/>
      <c r="DP204" s="297"/>
      <c r="DQ204" s="297"/>
      <c r="DR204" s="297"/>
      <c r="DS204" s="297"/>
      <c r="DT204" s="297"/>
      <c r="DU204" s="297"/>
      <c r="DV204" s="297"/>
      <c r="DW204" s="297"/>
      <c r="DX204" s="297"/>
      <c r="DY204" s="297"/>
      <c r="DZ204" s="297"/>
      <c r="EA204" s="297"/>
      <c r="EB204" s="297"/>
      <c r="EC204" s="297"/>
      <c r="ED204" s="297"/>
      <c r="EE204" s="297"/>
      <c r="EF204" s="297"/>
      <c r="EG204" s="297"/>
      <c r="EH204" s="297"/>
      <c r="EI204" s="297"/>
      <c r="EJ204" s="297"/>
      <c r="EK204" s="297"/>
      <c r="EL204" s="297"/>
      <c r="EM204" s="297"/>
      <c r="EN204" s="297"/>
      <c r="EO204" s="297"/>
      <c r="EP204" s="297"/>
      <c r="EQ204" s="297"/>
      <c r="ER204" s="297"/>
      <c r="ES204" s="297"/>
      <c r="ET204" s="297"/>
      <c r="EU204" s="297"/>
      <c r="EV204" s="297"/>
      <c r="EW204" s="29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X204" s="85" t="str">
        <f>IF(OR("16"="11","16"="14"),"","0")</f>
        <v>0</v>
      </c>
      <c r="FY204" s="85" t="str">
        <f>IF(OR("16"="11","16"="11","16"="14"),"","0")</f>
        <v>0</v>
      </c>
    </row>
    <row r="205" spans="2:53" ht="6.75" customHeight="1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1"/>
      <c r="U205" s="135"/>
      <c r="V205" s="136"/>
      <c r="W205" s="136"/>
      <c r="X205" s="136"/>
      <c r="Y205" s="136"/>
      <c r="Z205" s="136"/>
      <c r="AC205" s="129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1"/>
      <c r="AV205" s="135"/>
      <c r="AW205" s="136"/>
      <c r="AX205" s="136"/>
      <c r="AY205" s="136"/>
      <c r="AZ205" s="136"/>
      <c r="BA205" s="136"/>
    </row>
    <row r="206" spans="2:112" ht="6.75" customHeight="1">
      <c r="B206" s="132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4"/>
      <c r="U206" s="135"/>
      <c r="V206" s="136"/>
      <c r="W206" s="136"/>
      <c r="X206" s="136"/>
      <c r="Y206" s="136"/>
      <c r="Z206" s="136"/>
      <c r="AC206" s="132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4"/>
      <c r="AV206" s="135"/>
      <c r="AW206" s="136"/>
      <c r="AX206" s="136"/>
      <c r="AY206" s="136"/>
      <c r="AZ206" s="136"/>
      <c r="BA206" s="136"/>
      <c r="BG206" s="123" t="s">
        <v>160</v>
      </c>
      <c r="BH206" s="123"/>
      <c r="BI206" s="123"/>
      <c r="BJ206" s="123"/>
      <c r="BK206" s="123"/>
      <c r="BL206" s="123"/>
      <c r="BM206" s="123"/>
      <c r="BN206" s="302"/>
      <c r="BO206" s="303"/>
      <c r="BP206" s="303"/>
      <c r="BQ206" s="303"/>
      <c r="BR206" s="303"/>
      <c r="BS206" s="303"/>
      <c r="BT206" s="303"/>
      <c r="BU206" s="303"/>
      <c r="BV206" s="303"/>
      <c r="BW206" s="303"/>
      <c r="BX206" s="303"/>
      <c r="BY206" s="303"/>
      <c r="BZ206" s="303"/>
      <c r="CA206" s="303"/>
      <c r="CB206" s="303"/>
      <c r="CC206" s="303"/>
      <c r="CD206" s="303"/>
      <c r="CE206" s="303"/>
      <c r="CF206" s="303"/>
      <c r="CG206" s="303"/>
      <c r="CH206" s="303"/>
      <c r="CI206" s="303"/>
      <c r="CJ206" s="303"/>
      <c r="CK206" s="303"/>
      <c r="CL206" s="303"/>
      <c r="CM206" s="303"/>
      <c r="CN206" s="303"/>
      <c r="CO206" s="303"/>
      <c r="CP206" s="303"/>
      <c r="CQ206" s="303"/>
      <c r="CR206" s="303"/>
      <c r="CS206" s="303"/>
      <c r="CT206" s="303"/>
      <c r="CU206" s="303"/>
      <c r="CV206" s="303"/>
      <c r="CW206" s="303"/>
      <c r="CX206" s="303"/>
      <c r="CY206" s="303"/>
      <c r="CZ206" s="303"/>
      <c r="DA206" s="303"/>
      <c r="DB206" s="303"/>
      <c r="DC206" s="303"/>
      <c r="DD206" s="303"/>
      <c r="DE206" s="303"/>
      <c r="DF206" s="303"/>
      <c r="DG206" s="303"/>
      <c r="DH206" s="304"/>
    </row>
    <row r="207" spans="59:169" ht="6.75" customHeight="1">
      <c r="BG207" s="123"/>
      <c r="BH207" s="123"/>
      <c r="BI207" s="123"/>
      <c r="BJ207" s="123"/>
      <c r="BK207" s="123"/>
      <c r="BL207" s="123"/>
      <c r="BM207" s="123"/>
      <c r="BN207" s="305"/>
      <c r="BO207" s="306"/>
      <c r="BP207" s="306"/>
      <c r="BQ207" s="306"/>
      <c r="BR207" s="306"/>
      <c r="BS207" s="306"/>
      <c r="BT207" s="306"/>
      <c r="BU207" s="306"/>
      <c r="BV207" s="306"/>
      <c r="BW207" s="306"/>
      <c r="BX207" s="306"/>
      <c r="BY207" s="306"/>
      <c r="BZ207" s="306"/>
      <c r="CA207" s="306"/>
      <c r="CB207" s="306"/>
      <c r="CC207" s="306"/>
      <c r="CD207" s="306"/>
      <c r="CE207" s="306"/>
      <c r="CF207" s="306"/>
      <c r="CG207" s="306"/>
      <c r="CH207" s="306"/>
      <c r="CI207" s="306"/>
      <c r="CJ207" s="306"/>
      <c r="CK207" s="306"/>
      <c r="CL207" s="306"/>
      <c r="CM207" s="306"/>
      <c r="CN207" s="306"/>
      <c r="CO207" s="306"/>
      <c r="CP207" s="306"/>
      <c r="CQ207" s="306"/>
      <c r="CR207" s="306"/>
      <c r="CS207" s="306"/>
      <c r="CT207" s="306"/>
      <c r="CU207" s="306"/>
      <c r="CV207" s="306"/>
      <c r="CW207" s="306"/>
      <c r="CX207" s="306"/>
      <c r="CY207" s="306"/>
      <c r="CZ207" s="306"/>
      <c r="DA207" s="306"/>
      <c r="DB207" s="306"/>
      <c r="DC207" s="306"/>
      <c r="DD207" s="306"/>
      <c r="DE207" s="306"/>
      <c r="DF207" s="306"/>
      <c r="DG207" s="306"/>
      <c r="DH207" s="307"/>
      <c r="DL207" s="171" t="s">
        <v>275</v>
      </c>
      <c r="DM207" s="158"/>
      <c r="DN207" s="158"/>
      <c r="DO207" s="158"/>
      <c r="DP207" s="158"/>
      <c r="DQ207" s="158"/>
      <c r="DR207" s="158"/>
      <c r="DS207" s="158"/>
      <c r="DT207" s="158"/>
      <c r="DU207" s="158"/>
      <c r="DV207" s="158"/>
      <c r="DW207" s="158"/>
      <c r="DX207" s="158"/>
      <c r="DY207" s="158"/>
      <c r="DZ207" s="158"/>
      <c r="EA207" s="158"/>
      <c r="EB207" s="158"/>
      <c r="EC207" s="158"/>
      <c r="ED207" s="158"/>
      <c r="EE207" s="158"/>
      <c r="EF207" s="158"/>
      <c r="EG207" s="158"/>
      <c r="EH207" s="158"/>
      <c r="EI207" s="158"/>
      <c r="EJ207" s="158"/>
      <c r="EK207" s="158"/>
      <c r="EL207" s="158"/>
      <c r="EM207" s="158"/>
      <c r="EN207" s="158"/>
      <c r="EO207" s="158"/>
      <c r="EP207" s="158"/>
      <c r="EQ207" s="158"/>
      <c r="ER207" s="158"/>
      <c r="ES207" s="158"/>
      <c r="ET207" s="158"/>
      <c r="EU207" s="158"/>
      <c r="EV207" s="158"/>
      <c r="EW207" s="158"/>
      <c r="EX207" s="158"/>
      <c r="EY207" s="158"/>
      <c r="EZ207" s="158"/>
      <c r="FA207" s="158"/>
      <c r="FB207" s="158"/>
      <c r="FC207" s="158"/>
      <c r="FD207" s="158"/>
      <c r="FE207" s="158"/>
      <c r="FF207" s="158"/>
      <c r="FG207" s="158"/>
      <c r="FH207" s="158"/>
      <c r="FI207" s="158"/>
      <c r="FJ207" s="158"/>
      <c r="FK207" s="158"/>
      <c r="FL207" s="158"/>
      <c r="FM207" s="158"/>
    </row>
    <row r="208" spans="2:169" ht="6.75" customHeight="1" thickBot="1">
      <c r="B208" s="181" t="s">
        <v>312</v>
      </c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C208" s="351" t="s">
        <v>313</v>
      </c>
      <c r="AD208" s="351"/>
      <c r="AE208" s="351"/>
      <c r="AF208" s="351"/>
      <c r="AG208" s="351"/>
      <c r="AH208" s="351"/>
      <c r="AI208" s="351"/>
      <c r="AJ208" s="351"/>
      <c r="AK208" s="351"/>
      <c r="AL208" s="351"/>
      <c r="AM208" s="351"/>
      <c r="AN208" s="351"/>
      <c r="AO208" s="351"/>
      <c r="AP208" s="351"/>
      <c r="AQ208" s="351"/>
      <c r="AR208" s="351"/>
      <c r="AS208" s="351"/>
      <c r="AT208" s="351"/>
      <c r="AU208" s="351"/>
      <c r="AV208" s="351"/>
      <c r="AW208" s="351"/>
      <c r="AX208" s="351"/>
      <c r="AY208" s="351"/>
      <c r="AZ208" s="351"/>
      <c r="BA208" s="351"/>
      <c r="BB208" s="351"/>
      <c r="BG208" s="123"/>
      <c r="BH208" s="123"/>
      <c r="BI208" s="123"/>
      <c r="BJ208" s="123"/>
      <c r="BK208" s="123"/>
      <c r="BL208" s="123"/>
      <c r="BM208" s="123"/>
      <c r="BN208" s="308"/>
      <c r="BO208" s="309"/>
      <c r="BP208" s="309"/>
      <c r="BQ208" s="309"/>
      <c r="BR208" s="309"/>
      <c r="BS208" s="309"/>
      <c r="BT208" s="309"/>
      <c r="BU208" s="309"/>
      <c r="BV208" s="309"/>
      <c r="BW208" s="309"/>
      <c r="BX208" s="309"/>
      <c r="BY208" s="309"/>
      <c r="BZ208" s="309"/>
      <c r="CA208" s="309"/>
      <c r="CB208" s="309"/>
      <c r="CC208" s="309"/>
      <c r="CD208" s="309"/>
      <c r="CE208" s="309"/>
      <c r="CF208" s="309"/>
      <c r="CG208" s="309"/>
      <c r="CH208" s="309"/>
      <c r="CI208" s="309"/>
      <c r="CJ208" s="309"/>
      <c r="CK208" s="309"/>
      <c r="CL208" s="309"/>
      <c r="CM208" s="309"/>
      <c r="CN208" s="309"/>
      <c r="CO208" s="309"/>
      <c r="CP208" s="309"/>
      <c r="CQ208" s="309"/>
      <c r="CR208" s="309"/>
      <c r="CS208" s="309"/>
      <c r="CT208" s="309"/>
      <c r="CU208" s="309"/>
      <c r="CV208" s="309"/>
      <c r="CW208" s="309"/>
      <c r="CX208" s="309"/>
      <c r="CY208" s="309"/>
      <c r="CZ208" s="309"/>
      <c r="DA208" s="309"/>
      <c r="DB208" s="309"/>
      <c r="DC208" s="309"/>
      <c r="DD208" s="309"/>
      <c r="DE208" s="309"/>
      <c r="DF208" s="309"/>
      <c r="DG208" s="309"/>
      <c r="DH208" s="310"/>
      <c r="DL208" s="172"/>
      <c r="DM208" s="172"/>
      <c r="DN208" s="172"/>
      <c r="DO208" s="172"/>
      <c r="DP208" s="172"/>
      <c r="DQ208" s="172"/>
      <c r="DR208" s="172"/>
      <c r="DS208" s="172"/>
      <c r="DT208" s="172"/>
      <c r="DU208" s="172"/>
      <c r="DV208" s="172"/>
      <c r="DW208" s="172"/>
      <c r="DX208" s="172"/>
      <c r="DY208" s="172"/>
      <c r="DZ208" s="172"/>
      <c r="EA208" s="172"/>
      <c r="EB208" s="172"/>
      <c r="EC208" s="172"/>
      <c r="ED208" s="172"/>
      <c r="EE208" s="172"/>
      <c r="EF208" s="172"/>
      <c r="EG208" s="172"/>
      <c r="EH208" s="172"/>
      <c r="EI208" s="172"/>
      <c r="EJ208" s="172"/>
      <c r="EK208" s="172"/>
      <c r="EL208" s="172"/>
      <c r="EM208" s="172"/>
      <c r="EN208" s="172"/>
      <c r="EO208" s="172"/>
      <c r="EP208" s="172"/>
      <c r="EQ208" s="172"/>
      <c r="ER208" s="172"/>
      <c r="ES208" s="172"/>
      <c r="ET208" s="172"/>
      <c r="EU208" s="172"/>
      <c r="EV208" s="172"/>
      <c r="EW208" s="172"/>
      <c r="EX208" s="172"/>
      <c r="EY208" s="172"/>
      <c r="EZ208" s="172"/>
      <c r="FA208" s="172"/>
      <c r="FB208" s="172"/>
      <c r="FC208" s="172"/>
      <c r="FD208" s="172"/>
      <c r="FE208" s="172"/>
      <c r="FF208" s="172"/>
      <c r="FG208" s="172"/>
      <c r="FH208" s="172"/>
      <c r="FI208" s="172"/>
      <c r="FJ208" s="172"/>
      <c r="FK208" s="172"/>
      <c r="FL208" s="172"/>
      <c r="FM208" s="172"/>
    </row>
    <row r="209" spans="2:54" ht="6.75" customHeight="1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  <c r="AC209" s="351"/>
      <c r="AD209" s="351"/>
      <c r="AE209" s="351"/>
      <c r="AF209" s="351"/>
      <c r="AG209" s="351"/>
      <c r="AH209" s="351"/>
      <c r="AI209" s="351"/>
      <c r="AJ209" s="351"/>
      <c r="AK209" s="351"/>
      <c r="AL209" s="351"/>
      <c r="AM209" s="351"/>
      <c r="AN209" s="351"/>
      <c r="AO209" s="351"/>
      <c r="AP209" s="351"/>
      <c r="AQ209" s="351"/>
      <c r="AR209" s="351"/>
      <c r="AS209" s="351"/>
      <c r="AT209" s="351"/>
      <c r="AU209" s="351"/>
      <c r="AV209" s="351"/>
      <c r="AW209" s="351"/>
      <c r="AX209" s="351"/>
      <c r="AY209" s="351"/>
      <c r="AZ209" s="351"/>
      <c r="BA209" s="351"/>
      <c r="BB209" s="351"/>
    </row>
    <row r="210" spans="2:169" ht="6.75" customHeight="1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C210" s="351"/>
      <c r="AD210" s="351"/>
      <c r="AE210" s="351"/>
      <c r="AF210" s="351"/>
      <c r="AG210" s="351"/>
      <c r="AH210" s="351"/>
      <c r="AI210" s="351"/>
      <c r="AJ210" s="351"/>
      <c r="AK210" s="351"/>
      <c r="AL210" s="351"/>
      <c r="AM210" s="351"/>
      <c r="AN210" s="351"/>
      <c r="AO210" s="351"/>
      <c r="AP210" s="351"/>
      <c r="AQ210" s="351"/>
      <c r="AR210" s="351"/>
      <c r="AS210" s="351"/>
      <c r="AT210" s="351"/>
      <c r="AU210" s="351"/>
      <c r="AV210" s="351"/>
      <c r="AW210" s="351"/>
      <c r="AX210" s="351"/>
      <c r="AY210" s="351"/>
      <c r="AZ210" s="351"/>
      <c r="BA210" s="351"/>
      <c r="BB210" s="351"/>
      <c r="BG210" s="179" t="s">
        <v>157</v>
      </c>
      <c r="BH210" s="179"/>
      <c r="BI210" s="179"/>
      <c r="BJ210" s="179"/>
      <c r="BK210" s="179"/>
      <c r="BL210" s="179"/>
      <c r="BM210" s="179"/>
      <c r="BN210" s="179"/>
      <c r="BO210" s="179"/>
      <c r="BP210" s="179"/>
      <c r="BQ210" s="179"/>
      <c r="BR210" s="179"/>
      <c r="BS210" s="179"/>
      <c r="BT210" s="179"/>
      <c r="BU210" s="179"/>
      <c r="BV210" s="179"/>
      <c r="BW210" s="12"/>
      <c r="BX210" s="250"/>
      <c r="BY210" s="251"/>
      <c r="BZ210" s="251"/>
      <c r="CA210" s="251"/>
      <c r="CB210" s="251"/>
      <c r="CC210" s="251"/>
      <c r="CD210" s="251"/>
      <c r="CE210" s="251"/>
      <c r="CF210" s="251"/>
      <c r="CG210" s="251"/>
      <c r="CH210" s="251"/>
      <c r="CI210" s="251"/>
      <c r="CJ210" s="251"/>
      <c r="CK210" s="251"/>
      <c r="CL210" s="251"/>
      <c r="CM210" s="251"/>
      <c r="CN210" s="251"/>
      <c r="CO210" s="251"/>
      <c r="CP210" s="251"/>
      <c r="CQ210" s="251"/>
      <c r="CR210" s="251"/>
      <c r="CS210" s="251"/>
      <c r="CT210" s="251"/>
      <c r="CU210" s="251"/>
      <c r="CV210" s="251"/>
      <c r="CW210" s="251"/>
      <c r="CX210" s="251"/>
      <c r="CY210" s="251"/>
      <c r="CZ210" s="251"/>
      <c r="DA210" s="251"/>
      <c r="DB210" s="251"/>
      <c r="DC210" s="251"/>
      <c r="DD210" s="251"/>
      <c r="DE210" s="251"/>
      <c r="DF210" s="251"/>
      <c r="DG210" s="251"/>
      <c r="DH210" s="252"/>
      <c r="DL210" s="169" t="s">
        <v>182</v>
      </c>
      <c r="DM210" s="169"/>
      <c r="DN210" s="169"/>
      <c r="DO210" s="169"/>
      <c r="DP210" s="169"/>
      <c r="DQ210" s="169"/>
      <c r="DR210" s="169"/>
      <c r="DS210" s="169"/>
      <c r="DT210" s="169"/>
      <c r="DU210" s="169"/>
      <c r="DV210" s="169"/>
      <c r="DW210" s="169"/>
      <c r="DX210" s="169"/>
      <c r="DY210" s="169"/>
      <c r="DZ210" s="169"/>
      <c r="EA210" s="169"/>
      <c r="EB210" s="169"/>
      <c r="EC210" s="169"/>
      <c r="ED210" s="169"/>
      <c r="EE210" s="169"/>
      <c r="EF210" s="169"/>
      <c r="EG210" s="169"/>
      <c r="EH210" s="169"/>
      <c r="EI210" s="169"/>
      <c r="EJ210" s="169"/>
      <c r="EK210" s="169"/>
      <c r="EL210" s="169"/>
      <c r="EM210" s="169"/>
      <c r="EN210" s="169"/>
      <c r="EO210" s="169"/>
      <c r="EP210" s="169"/>
      <c r="EQ210" s="169"/>
      <c r="ER210" s="169"/>
      <c r="ES210" s="169"/>
      <c r="ET210" s="169"/>
      <c r="EU210" s="169"/>
      <c r="EV210" s="169"/>
      <c r="EW210" s="169"/>
      <c r="EX210" s="169"/>
      <c r="EY210" s="169"/>
      <c r="EZ210" s="165">
        <f>IF(""="1","X","")</f>
      </c>
      <c r="FA210" s="166"/>
      <c r="FB210" s="129" t="s">
        <v>144</v>
      </c>
      <c r="FC210" s="130"/>
      <c r="FD210" s="130"/>
      <c r="FE210" s="130"/>
      <c r="FF210" s="130"/>
      <c r="FG210" s="165"/>
      <c r="FH210" s="166"/>
      <c r="FI210" s="129" t="s">
        <v>145</v>
      </c>
      <c r="FJ210" s="130"/>
      <c r="FK210" s="130"/>
      <c r="FL210" s="130"/>
      <c r="FM210" s="130"/>
    </row>
    <row r="211" spans="2:169" ht="6.75" customHeight="1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C211" s="351"/>
      <c r="AD211" s="351"/>
      <c r="AE211" s="351"/>
      <c r="AF211" s="351"/>
      <c r="AG211" s="351"/>
      <c r="AH211" s="351"/>
      <c r="AI211" s="351"/>
      <c r="AJ211" s="351"/>
      <c r="AK211" s="351"/>
      <c r="AL211" s="351"/>
      <c r="AM211" s="351"/>
      <c r="AN211" s="351"/>
      <c r="AO211" s="351"/>
      <c r="AP211" s="351"/>
      <c r="AQ211" s="351"/>
      <c r="AR211" s="351"/>
      <c r="AS211" s="351"/>
      <c r="AT211" s="351"/>
      <c r="AU211" s="351"/>
      <c r="AV211" s="351"/>
      <c r="AW211" s="351"/>
      <c r="AX211" s="351"/>
      <c r="AY211" s="351"/>
      <c r="AZ211" s="351"/>
      <c r="BA211" s="351"/>
      <c r="BB211" s="351"/>
      <c r="BG211" s="179"/>
      <c r="BH211" s="179"/>
      <c r="BI211" s="179"/>
      <c r="BJ211" s="179"/>
      <c r="BK211" s="179"/>
      <c r="BL211" s="179"/>
      <c r="BM211" s="179"/>
      <c r="BN211" s="179"/>
      <c r="BO211" s="179"/>
      <c r="BP211" s="179"/>
      <c r="BQ211" s="179"/>
      <c r="BR211" s="179"/>
      <c r="BS211" s="179"/>
      <c r="BT211" s="179"/>
      <c r="BU211" s="179"/>
      <c r="BV211" s="179"/>
      <c r="BW211" s="12"/>
      <c r="BX211" s="253"/>
      <c r="BY211" s="254"/>
      <c r="BZ211" s="254"/>
      <c r="CA211" s="254"/>
      <c r="CB211" s="254"/>
      <c r="CC211" s="254"/>
      <c r="CD211" s="254"/>
      <c r="CE211" s="254"/>
      <c r="CF211" s="254"/>
      <c r="CG211" s="254"/>
      <c r="CH211" s="254"/>
      <c r="CI211" s="254"/>
      <c r="CJ211" s="254"/>
      <c r="CK211" s="254"/>
      <c r="CL211" s="254"/>
      <c r="CM211" s="254"/>
      <c r="CN211" s="254"/>
      <c r="CO211" s="254"/>
      <c r="CP211" s="254"/>
      <c r="CQ211" s="254"/>
      <c r="CR211" s="254"/>
      <c r="CS211" s="254"/>
      <c r="CT211" s="254"/>
      <c r="CU211" s="254"/>
      <c r="CV211" s="254"/>
      <c r="CW211" s="254"/>
      <c r="CX211" s="254"/>
      <c r="CY211" s="254"/>
      <c r="CZ211" s="254"/>
      <c r="DA211" s="254"/>
      <c r="DB211" s="254"/>
      <c r="DC211" s="254"/>
      <c r="DD211" s="254"/>
      <c r="DE211" s="254"/>
      <c r="DF211" s="254"/>
      <c r="DG211" s="254"/>
      <c r="DH211" s="255"/>
      <c r="DL211" s="169"/>
      <c r="DM211" s="169"/>
      <c r="DN211" s="169"/>
      <c r="DO211" s="169"/>
      <c r="DP211" s="169"/>
      <c r="DQ211" s="169"/>
      <c r="DR211" s="169"/>
      <c r="DS211" s="169"/>
      <c r="DT211" s="169"/>
      <c r="DU211" s="169"/>
      <c r="DV211" s="169"/>
      <c r="DW211" s="169"/>
      <c r="DX211" s="169"/>
      <c r="DY211" s="169"/>
      <c r="DZ211" s="169"/>
      <c r="EA211" s="169"/>
      <c r="EB211" s="169"/>
      <c r="EC211" s="169"/>
      <c r="ED211" s="169"/>
      <c r="EE211" s="169"/>
      <c r="EF211" s="169"/>
      <c r="EG211" s="169"/>
      <c r="EH211" s="169"/>
      <c r="EI211" s="169"/>
      <c r="EJ211" s="169"/>
      <c r="EK211" s="169"/>
      <c r="EL211" s="169"/>
      <c r="EM211" s="169"/>
      <c r="EN211" s="169"/>
      <c r="EO211" s="169"/>
      <c r="EP211" s="169"/>
      <c r="EQ211" s="169"/>
      <c r="ER211" s="169"/>
      <c r="ES211" s="169"/>
      <c r="ET211" s="169"/>
      <c r="EU211" s="169"/>
      <c r="EV211" s="169"/>
      <c r="EW211" s="169"/>
      <c r="EX211" s="169"/>
      <c r="EY211" s="169"/>
      <c r="EZ211" s="167"/>
      <c r="FA211" s="168"/>
      <c r="FB211" s="129"/>
      <c r="FC211" s="130"/>
      <c r="FD211" s="130"/>
      <c r="FE211" s="130"/>
      <c r="FF211" s="130"/>
      <c r="FG211" s="167"/>
      <c r="FH211" s="168"/>
      <c r="FI211" s="129"/>
      <c r="FJ211" s="130"/>
      <c r="FK211" s="130"/>
      <c r="FL211" s="130"/>
      <c r="FM211" s="130"/>
    </row>
    <row r="212" spans="2:169" ht="6.75" customHeight="1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C212" s="351"/>
      <c r="AD212" s="351"/>
      <c r="AE212" s="351"/>
      <c r="AF212" s="351"/>
      <c r="AG212" s="351"/>
      <c r="AH212" s="351"/>
      <c r="AI212" s="351"/>
      <c r="AJ212" s="351"/>
      <c r="AK212" s="351"/>
      <c r="AL212" s="351"/>
      <c r="AM212" s="351"/>
      <c r="AN212" s="351"/>
      <c r="AO212" s="351"/>
      <c r="AP212" s="351"/>
      <c r="AQ212" s="351"/>
      <c r="AR212" s="351"/>
      <c r="AS212" s="351"/>
      <c r="AT212" s="351"/>
      <c r="AU212" s="351"/>
      <c r="AV212" s="351"/>
      <c r="AW212" s="351"/>
      <c r="AX212" s="351"/>
      <c r="AY212" s="351"/>
      <c r="AZ212" s="351"/>
      <c r="BA212" s="351"/>
      <c r="BB212" s="351"/>
      <c r="BG212" s="179"/>
      <c r="BH212" s="179"/>
      <c r="BI212" s="179"/>
      <c r="BJ212" s="179"/>
      <c r="BK212" s="179"/>
      <c r="BL212" s="179"/>
      <c r="BM212" s="179"/>
      <c r="BN212" s="179"/>
      <c r="BO212" s="179"/>
      <c r="BP212" s="179"/>
      <c r="BQ212" s="179"/>
      <c r="BR212" s="179"/>
      <c r="BS212" s="179"/>
      <c r="BT212" s="179"/>
      <c r="BU212" s="179"/>
      <c r="BV212" s="179"/>
      <c r="BW212" s="12"/>
      <c r="BX212" s="256"/>
      <c r="BY212" s="257"/>
      <c r="BZ212" s="257"/>
      <c r="CA212" s="257"/>
      <c r="CB212" s="257"/>
      <c r="CC212" s="257"/>
      <c r="CD212" s="257"/>
      <c r="CE212" s="257"/>
      <c r="CF212" s="257"/>
      <c r="CG212" s="257"/>
      <c r="CH212" s="257"/>
      <c r="CI212" s="257"/>
      <c r="CJ212" s="257"/>
      <c r="CK212" s="257"/>
      <c r="CL212" s="257"/>
      <c r="CM212" s="257"/>
      <c r="CN212" s="257"/>
      <c r="CO212" s="257"/>
      <c r="CP212" s="257"/>
      <c r="CQ212" s="257"/>
      <c r="CR212" s="257"/>
      <c r="CS212" s="257"/>
      <c r="CT212" s="257"/>
      <c r="CU212" s="257"/>
      <c r="CV212" s="257"/>
      <c r="CW212" s="257"/>
      <c r="CX212" s="257"/>
      <c r="CY212" s="257"/>
      <c r="CZ212" s="257"/>
      <c r="DA212" s="257"/>
      <c r="DB212" s="257"/>
      <c r="DC212" s="257"/>
      <c r="DD212" s="257"/>
      <c r="DE212" s="257"/>
      <c r="DF212" s="257"/>
      <c r="DG212" s="257"/>
      <c r="DH212" s="258"/>
      <c r="EZ212" s="61"/>
      <c r="FA212" s="61"/>
      <c r="FG212" s="61"/>
      <c r="FH212" s="61"/>
      <c r="FM212" s="5"/>
    </row>
    <row r="213" spans="2:179" ht="6.75" customHeight="1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  <c r="AC213" s="351"/>
      <c r="AD213" s="351"/>
      <c r="AE213" s="351"/>
      <c r="AF213" s="351"/>
      <c r="AG213" s="351"/>
      <c r="AH213" s="351"/>
      <c r="AI213" s="351"/>
      <c r="AJ213" s="351"/>
      <c r="AK213" s="351"/>
      <c r="AL213" s="351"/>
      <c r="AM213" s="351"/>
      <c r="AN213" s="351"/>
      <c r="AO213" s="351"/>
      <c r="AP213" s="351"/>
      <c r="AQ213" s="351"/>
      <c r="AR213" s="351"/>
      <c r="AS213" s="351"/>
      <c r="AT213" s="351"/>
      <c r="AU213" s="351"/>
      <c r="AV213" s="351"/>
      <c r="AW213" s="351"/>
      <c r="AX213" s="351"/>
      <c r="AY213" s="351"/>
      <c r="AZ213" s="351"/>
      <c r="BA213" s="351"/>
      <c r="BB213" s="351"/>
      <c r="DL213" s="170" t="s">
        <v>183</v>
      </c>
      <c r="DM213" s="170"/>
      <c r="DN213" s="170"/>
      <c r="DO213" s="170"/>
      <c r="DP213" s="170"/>
      <c r="DQ213" s="170"/>
      <c r="DR213" s="170"/>
      <c r="DS213" s="170"/>
      <c r="DT213" s="170"/>
      <c r="DU213" s="170"/>
      <c r="DV213" s="170"/>
      <c r="DW213" s="170"/>
      <c r="DX213" s="170"/>
      <c r="DY213" s="170"/>
      <c r="DZ213" s="170"/>
      <c r="EA213" s="170"/>
      <c r="EB213" s="170"/>
      <c r="EC213" s="170"/>
      <c r="ED213" s="170"/>
      <c r="EE213" s="170"/>
      <c r="EF213" s="170"/>
      <c r="EG213" s="170"/>
      <c r="EH213" s="170"/>
      <c r="EI213" s="170"/>
      <c r="EJ213" s="170"/>
      <c r="EK213" s="170"/>
      <c r="EL213" s="170"/>
      <c r="EM213" s="170"/>
      <c r="EN213" s="170"/>
      <c r="EO213" s="170"/>
      <c r="EP213" s="170"/>
      <c r="EQ213" s="170"/>
      <c r="ER213" s="170"/>
      <c r="ES213" s="170"/>
      <c r="ET213" s="170"/>
      <c r="EU213" s="170"/>
      <c r="EV213" s="170"/>
      <c r="EW213" s="170"/>
      <c r="EX213" s="170"/>
      <c r="EY213" s="34"/>
      <c r="EZ213" s="61"/>
      <c r="FA213" s="61"/>
      <c r="FG213" s="61"/>
      <c r="FH213" s="61"/>
      <c r="FR213" s="48"/>
      <c r="FS213" s="48"/>
      <c r="FT213" s="48"/>
      <c r="FU213" s="48"/>
      <c r="FV213" s="48"/>
      <c r="FW213" s="48"/>
    </row>
    <row r="214" spans="2:179" ht="6.75" customHeight="1">
      <c r="B214" s="126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8"/>
      <c r="U214" s="135" t="s">
        <v>49</v>
      </c>
      <c r="V214" s="136"/>
      <c r="W214" s="136"/>
      <c r="X214" s="136"/>
      <c r="Y214" s="136"/>
      <c r="Z214" s="136"/>
      <c r="AC214" s="126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127"/>
      <c r="AU214" s="128"/>
      <c r="AV214" s="135" t="s">
        <v>49</v>
      </c>
      <c r="AW214" s="136"/>
      <c r="AX214" s="136"/>
      <c r="AY214" s="136"/>
      <c r="AZ214" s="136"/>
      <c r="BA214" s="136"/>
      <c r="BG214" s="278" t="s">
        <v>161</v>
      </c>
      <c r="BH214" s="278"/>
      <c r="BI214" s="278"/>
      <c r="BJ214" s="278"/>
      <c r="BK214" s="278"/>
      <c r="BL214" s="278"/>
      <c r="BM214" s="278"/>
      <c r="BN214" s="278"/>
      <c r="BO214" s="278"/>
      <c r="BP214" s="278"/>
      <c r="BQ214" s="278"/>
      <c r="BR214" s="278"/>
      <c r="BS214" s="278"/>
      <c r="BT214" s="278"/>
      <c r="BU214" s="278"/>
      <c r="BV214" s="278"/>
      <c r="BW214" s="278"/>
      <c r="BX214" s="278"/>
      <c r="BY214" s="278"/>
      <c r="BZ214" s="136" t="s">
        <v>97</v>
      </c>
      <c r="CA214" s="136"/>
      <c r="CB214" s="136"/>
      <c r="CC214" s="136"/>
      <c r="CD214" s="136"/>
      <c r="CE214" s="126"/>
      <c r="CF214" s="127"/>
      <c r="CG214" s="127"/>
      <c r="CH214" s="127"/>
      <c r="CI214" s="127"/>
      <c r="CJ214" s="128"/>
      <c r="CK214" s="237" t="s">
        <v>72</v>
      </c>
      <c r="CL214" s="238"/>
      <c r="CM214" s="238"/>
      <c r="CN214" s="238"/>
      <c r="CO214" s="238"/>
      <c r="CP214" s="238"/>
      <c r="CQ214" s="238"/>
      <c r="CR214" s="239"/>
      <c r="CS214" s="165"/>
      <c r="CT214" s="233"/>
      <c r="CU214" s="233"/>
      <c r="CV214" s="233"/>
      <c r="CW214" s="233"/>
      <c r="CX214" s="233"/>
      <c r="CY214" s="233"/>
      <c r="CZ214" s="233"/>
      <c r="DA214" s="233"/>
      <c r="DB214" s="233"/>
      <c r="DC214" s="233"/>
      <c r="DD214" s="233"/>
      <c r="DE214" s="233"/>
      <c r="DF214" s="233"/>
      <c r="DG214" s="233"/>
      <c r="DH214" s="166"/>
      <c r="DL214" s="170"/>
      <c r="DM214" s="170"/>
      <c r="DN214" s="170"/>
      <c r="DO214" s="170"/>
      <c r="DP214" s="170"/>
      <c r="DQ214" s="170"/>
      <c r="DR214" s="170"/>
      <c r="DS214" s="170"/>
      <c r="DT214" s="170"/>
      <c r="DU214" s="170"/>
      <c r="DV214" s="170"/>
      <c r="DW214" s="170"/>
      <c r="DX214" s="170"/>
      <c r="DY214" s="170"/>
      <c r="DZ214" s="170"/>
      <c r="EA214" s="170"/>
      <c r="EB214" s="170"/>
      <c r="EC214" s="170"/>
      <c r="ED214" s="170"/>
      <c r="EE214" s="170"/>
      <c r="EF214" s="170"/>
      <c r="EG214" s="170"/>
      <c r="EH214" s="170"/>
      <c r="EI214" s="170"/>
      <c r="EJ214" s="170"/>
      <c r="EK214" s="170"/>
      <c r="EL214" s="170"/>
      <c r="EM214" s="170"/>
      <c r="EN214" s="170"/>
      <c r="EO214" s="170"/>
      <c r="EP214" s="170"/>
      <c r="EQ214" s="170"/>
      <c r="ER214" s="170"/>
      <c r="ES214" s="170"/>
      <c r="ET214" s="170"/>
      <c r="EU214" s="170"/>
      <c r="EV214" s="170"/>
      <c r="EW214" s="170"/>
      <c r="EX214" s="170"/>
      <c r="EY214" s="33"/>
      <c r="EZ214" s="165"/>
      <c r="FA214" s="166"/>
      <c r="FB214" s="129" t="s">
        <v>144</v>
      </c>
      <c r="FC214" s="130"/>
      <c r="FD214" s="130"/>
      <c r="FE214" s="130"/>
      <c r="FF214" s="130"/>
      <c r="FG214" s="165"/>
      <c r="FH214" s="166"/>
      <c r="FI214" s="129" t="s">
        <v>145</v>
      </c>
      <c r="FJ214" s="130"/>
      <c r="FK214" s="130"/>
      <c r="FL214" s="130"/>
      <c r="FM214" s="130"/>
      <c r="FR214" s="48"/>
      <c r="FS214" s="48"/>
      <c r="FT214" s="48"/>
      <c r="FU214" s="48"/>
      <c r="FV214" s="48"/>
      <c r="FW214" s="48"/>
    </row>
    <row r="215" spans="2:179" ht="6.75" customHeight="1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1"/>
      <c r="U215" s="135"/>
      <c r="V215" s="136"/>
      <c r="W215" s="136"/>
      <c r="X215" s="136"/>
      <c r="Y215" s="136"/>
      <c r="Z215" s="136"/>
      <c r="AC215" s="129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1"/>
      <c r="AV215" s="135"/>
      <c r="AW215" s="136"/>
      <c r="AX215" s="136"/>
      <c r="AY215" s="136"/>
      <c r="AZ215" s="136"/>
      <c r="BA215" s="136"/>
      <c r="BG215" s="278"/>
      <c r="BH215" s="278"/>
      <c r="BI215" s="278"/>
      <c r="BJ215" s="278"/>
      <c r="BK215" s="278"/>
      <c r="BL215" s="278"/>
      <c r="BM215" s="278"/>
      <c r="BN215" s="278"/>
      <c r="BO215" s="278"/>
      <c r="BP215" s="278"/>
      <c r="BQ215" s="278"/>
      <c r="BR215" s="278"/>
      <c r="BS215" s="278"/>
      <c r="BT215" s="278"/>
      <c r="BU215" s="278"/>
      <c r="BV215" s="278"/>
      <c r="BW215" s="278"/>
      <c r="BX215" s="278"/>
      <c r="BY215" s="278"/>
      <c r="BZ215" s="136"/>
      <c r="CA215" s="136"/>
      <c r="CB215" s="136"/>
      <c r="CC215" s="136"/>
      <c r="CD215" s="136"/>
      <c r="CE215" s="129"/>
      <c r="CF215" s="130"/>
      <c r="CG215" s="130"/>
      <c r="CH215" s="130"/>
      <c r="CI215" s="130"/>
      <c r="CJ215" s="131"/>
      <c r="CK215" s="237"/>
      <c r="CL215" s="238"/>
      <c r="CM215" s="238"/>
      <c r="CN215" s="238"/>
      <c r="CO215" s="238"/>
      <c r="CP215" s="238"/>
      <c r="CQ215" s="238"/>
      <c r="CR215" s="239"/>
      <c r="CS215" s="135"/>
      <c r="CT215" s="136"/>
      <c r="CU215" s="136"/>
      <c r="CV215" s="136"/>
      <c r="CW215" s="136"/>
      <c r="CX215" s="136"/>
      <c r="CY215" s="136"/>
      <c r="CZ215" s="136"/>
      <c r="DA215" s="136"/>
      <c r="DB215" s="136"/>
      <c r="DC215" s="136"/>
      <c r="DD215" s="136"/>
      <c r="DE215" s="136"/>
      <c r="DF215" s="136"/>
      <c r="DG215" s="136"/>
      <c r="DH215" s="138"/>
      <c r="DL215" s="170"/>
      <c r="DM215" s="170"/>
      <c r="DN215" s="170"/>
      <c r="DO215" s="170"/>
      <c r="DP215" s="170"/>
      <c r="DQ215" s="170"/>
      <c r="DR215" s="170"/>
      <c r="DS215" s="170"/>
      <c r="DT215" s="170"/>
      <c r="DU215" s="170"/>
      <c r="DV215" s="170"/>
      <c r="DW215" s="170"/>
      <c r="DX215" s="170"/>
      <c r="DY215" s="170"/>
      <c r="DZ215" s="170"/>
      <c r="EA215" s="170"/>
      <c r="EB215" s="170"/>
      <c r="EC215" s="170"/>
      <c r="ED215" s="170"/>
      <c r="EE215" s="170"/>
      <c r="EF215" s="170"/>
      <c r="EG215" s="170"/>
      <c r="EH215" s="170"/>
      <c r="EI215" s="170"/>
      <c r="EJ215" s="170"/>
      <c r="EK215" s="170"/>
      <c r="EL215" s="170"/>
      <c r="EM215" s="170"/>
      <c r="EN215" s="170"/>
      <c r="EO215" s="170"/>
      <c r="EP215" s="170"/>
      <c r="EQ215" s="170"/>
      <c r="ER215" s="170"/>
      <c r="ES215" s="170"/>
      <c r="ET215" s="170"/>
      <c r="EU215" s="170"/>
      <c r="EV215" s="170"/>
      <c r="EW215" s="170"/>
      <c r="EX215" s="170"/>
      <c r="EZ215" s="167"/>
      <c r="FA215" s="168"/>
      <c r="FB215" s="129"/>
      <c r="FC215" s="130"/>
      <c r="FD215" s="130"/>
      <c r="FE215" s="130"/>
      <c r="FF215" s="130"/>
      <c r="FG215" s="167"/>
      <c r="FH215" s="168"/>
      <c r="FI215" s="129"/>
      <c r="FJ215" s="130"/>
      <c r="FK215" s="130"/>
      <c r="FL215" s="130"/>
      <c r="FM215" s="130"/>
      <c r="FR215" s="48"/>
      <c r="FS215" s="48"/>
      <c r="FT215" s="48"/>
      <c r="FU215" s="48"/>
      <c r="FV215" s="48"/>
      <c r="FW215" s="48"/>
    </row>
    <row r="216" spans="2:169" ht="6.75" customHeight="1">
      <c r="B216" s="132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4"/>
      <c r="U216" s="135"/>
      <c r="V216" s="136"/>
      <c r="W216" s="136"/>
      <c r="X216" s="136"/>
      <c r="Y216" s="136"/>
      <c r="Z216" s="136"/>
      <c r="AC216" s="132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4"/>
      <c r="AV216" s="135"/>
      <c r="AW216" s="136"/>
      <c r="AX216" s="136"/>
      <c r="AY216" s="136"/>
      <c r="AZ216" s="136"/>
      <c r="BA216" s="136"/>
      <c r="BG216" s="278"/>
      <c r="BH216" s="278"/>
      <c r="BI216" s="278"/>
      <c r="BJ216" s="278"/>
      <c r="BK216" s="278"/>
      <c r="BL216" s="278"/>
      <c r="BM216" s="278"/>
      <c r="BN216" s="278"/>
      <c r="BO216" s="278"/>
      <c r="BP216" s="278"/>
      <c r="BQ216" s="278"/>
      <c r="BR216" s="278"/>
      <c r="BS216" s="278"/>
      <c r="BT216" s="278"/>
      <c r="BU216" s="278"/>
      <c r="BV216" s="278"/>
      <c r="BW216" s="278"/>
      <c r="BX216" s="278"/>
      <c r="BY216" s="278"/>
      <c r="BZ216" s="136"/>
      <c r="CA216" s="136"/>
      <c r="CB216" s="136"/>
      <c r="CC216" s="136"/>
      <c r="CD216" s="136"/>
      <c r="CE216" s="132"/>
      <c r="CF216" s="133"/>
      <c r="CG216" s="133"/>
      <c r="CH216" s="133"/>
      <c r="CI216" s="133"/>
      <c r="CJ216" s="134"/>
      <c r="CK216" s="237"/>
      <c r="CL216" s="238"/>
      <c r="CM216" s="238"/>
      <c r="CN216" s="238"/>
      <c r="CO216" s="238"/>
      <c r="CP216" s="238"/>
      <c r="CQ216" s="238"/>
      <c r="CR216" s="239"/>
      <c r="CS216" s="167"/>
      <c r="CT216" s="234"/>
      <c r="CU216" s="234"/>
      <c r="CV216" s="234"/>
      <c r="CW216" s="234"/>
      <c r="CX216" s="234"/>
      <c r="CY216" s="234"/>
      <c r="CZ216" s="234"/>
      <c r="DA216" s="234"/>
      <c r="DB216" s="234"/>
      <c r="DC216" s="234"/>
      <c r="DD216" s="234"/>
      <c r="DE216" s="234"/>
      <c r="DF216" s="234"/>
      <c r="DG216" s="234"/>
      <c r="DH216" s="168"/>
      <c r="DL216" s="170"/>
      <c r="DM216" s="170"/>
      <c r="DN216" s="170"/>
      <c r="DO216" s="170"/>
      <c r="DP216" s="170"/>
      <c r="DQ216" s="170"/>
      <c r="DR216" s="170"/>
      <c r="DS216" s="170"/>
      <c r="DT216" s="170"/>
      <c r="DU216" s="170"/>
      <c r="DV216" s="170"/>
      <c r="DW216" s="170"/>
      <c r="DX216" s="170"/>
      <c r="DY216" s="170"/>
      <c r="DZ216" s="170"/>
      <c r="EA216" s="170"/>
      <c r="EB216" s="170"/>
      <c r="EC216" s="170"/>
      <c r="ED216" s="170"/>
      <c r="EE216" s="170"/>
      <c r="EF216" s="170"/>
      <c r="EG216" s="170"/>
      <c r="EH216" s="170"/>
      <c r="EI216" s="170"/>
      <c r="EJ216" s="170"/>
      <c r="EK216" s="170"/>
      <c r="EL216" s="170"/>
      <c r="EM216" s="170"/>
      <c r="EN216" s="170"/>
      <c r="EO216" s="170"/>
      <c r="EP216" s="170"/>
      <c r="EQ216" s="170"/>
      <c r="ER216" s="170"/>
      <c r="ES216" s="170"/>
      <c r="ET216" s="170"/>
      <c r="EU216" s="170"/>
      <c r="EV216" s="170"/>
      <c r="EW216" s="170"/>
      <c r="EX216" s="170"/>
      <c r="EZ216" s="61"/>
      <c r="FA216" s="61"/>
      <c r="FG216" s="61"/>
      <c r="FH216" s="61"/>
      <c r="FM216" s="5"/>
    </row>
    <row r="217" spans="59:164" ht="6.75" customHeight="1">
      <c r="BG217" s="278"/>
      <c r="BH217" s="278"/>
      <c r="BI217" s="278"/>
      <c r="BJ217" s="278"/>
      <c r="BK217" s="278"/>
      <c r="BL217" s="278"/>
      <c r="BM217" s="278"/>
      <c r="BN217" s="278"/>
      <c r="BO217" s="278"/>
      <c r="BP217" s="278"/>
      <c r="BQ217" s="278"/>
      <c r="BR217" s="278"/>
      <c r="BS217" s="278"/>
      <c r="BT217" s="278"/>
      <c r="BU217" s="278"/>
      <c r="BV217" s="278"/>
      <c r="BW217" s="278"/>
      <c r="BX217" s="278"/>
      <c r="BY217" s="278"/>
      <c r="BZ217" s="26"/>
      <c r="CA217" s="26"/>
      <c r="CB217" s="26"/>
      <c r="EZ217" s="61"/>
      <c r="FA217" s="61"/>
      <c r="FG217" s="61"/>
      <c r="FH217" s="61"/>
    </row>
    <row r="218" spans="2:180" ht="6.75" customHeight="1">
      <c r="B218" s="223" t="s">
        <v>142</v>
      </c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13"/>
      <c r="AB218" s="13"/>
      <c r="AC218" s="126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127"/>
      <c r="AU218" s="128"/>
      <c r="AV218" s="135" t="s">
        <v>49</v>
      </c>
      <c r="AW218" s="136"/>
      <c r="AX218" s="136"/>
      <c r="AY218" s="136"/>
      <c r="AZ218" s="136"/>
      <c r="BA218" s="136"/>
      <c r="DL218" s="169" t="s">
        <v>184</v>
      </c>
      <c r="DM218" s="169"/>
      <c r="DN218" s="169"/>
      <c r="DO218" s="169"/>
      <c r="DP218" s="169"/>
      <c r="DQ218" s="169"/>
      <c r="DR218" s="169"/>
      <c r="DS218" s="169"/>
      <c r="DT218" s="169"/>
      <c r="DU218" s="169"/>
      <c r="DV218" s="169"/>
      <c r="DW218" s="169"/>
      <c r="DX218" s="169"/>
      <c r="DY218" s="169"/>
      <c r="DZ218" s="169"/>
      <c r="EA218" s="169"/>
      <c r="EB218" s="169"/>
      <c r="EC218" s="169"/>
      <c r="ED218" s="169"/>
      <c r="EE218" s="169"/>
      <c r="EF218" s="169"/>
      <c r="EG218" s="169"/>
      <c r="EH218" s="169"/>
      <c r="EI218" s="169"/>
      <c r="EJ218" s="169"/>
      <c r="EK218" s="169"/>
      <c r="EL218" s="169"/>
      <c r="EM218" s="169"/>
      <c r="EN218" s="169"/>
      <c r="EO218" s="169"/>
      <c r="EP218" s="169"/>
      <c r="EQ218" s="169"/>
      <c r="ER218" s="169"/>
      <c r="ES218" s="169"/>
      <c r="ET218" s="169"/>
      <c r="EU218" s="169"/>
      <c r="EV218" s="169"/>
      <c r="EW218" s="169"/>
      <c r="EX218" s="169"/>
      <c r="EZ218" s="165"/>
      <c r="FA218" s="166"/>
      <c r="FB218" s="129" t="s">
        <v>144</v>
      </c>
      <c r="FC218" s="130"/>
      <c r="FD218" s="130"/>
      <c r="FE218" s="130"/>
      <c r="FF218" s="130"/>
      <c r="FG218" s="165"/>
      <c r="FH218" s="166"/>
      <c r="FI218" s="129" t="s">
        <v>145</v>
      </c>
      <c r="FJ218" s="130"/>
      <c r="FK218" s="130"/>
      <c r="FL218" s="130"/>
      <c r="FM218" s="130"/>
      <c r="FX218" s="85" t="str">
        <f>IF("16"="14","","0")</f>
        <v>0</v>
      </c>
    </row>
    <row r="219" spans="2:169" ht="6.75" customHeight="1">
      <c r="B219" s="223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13"/>
      <c r="AB219" s="13"/>
      <c r="AC219" s="129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1"/>
      <c r="AV219" s="135"/>
      <c r="AW219" s="136"/>
      <c r="AX219" s="136"/>
      <c r="AY219" s="136"/>
      <c r="AZ219" s="136"/>
      <c r="BA219" s="136"/>
      <c r="BG219" s="275" t="s">
        <v>162</v>
      </c>
      <c r="BH219" s="275"/>
      <c r="BI219" s="275"/>
      <c r="BJ219" s="275"/>
      <c r="BK219" s="275"/>
      <c r="BL219" s="275"/>
      <c r="BM219" s="275"/>
      <c r="BN219" s="275"/>
      <c r="BO219" s="275"/>
      <c r="BP219" s="275"/>
      <c r="BQ219" s="275"/>
      <c r="BR219" s="275"/>
      <c r="BS219" s="275"/>
      <c r="BT219" s="275"/>
      <c r="BU219" s="275"/>
      <c r="BV219" s="275"/>
      <c r="BW219" s="275"/>
      <c r="BX219" s="275"/>
      <c r="BY219" s="27"/>
      <c r="BZ219" s="27"/>
      <c r="CA219" s="27"/>
      <c r="CB219" s="27"/>
      <c r="CC219" s="27"/>
      <c r="CD219" s="27"/>
      <c r="CE219" s="27"/>
      <c r="CF219" s="27"/>
      <c r="DL219" s="169"/>
      <c r="DM219" s="169"/>
      <c r="DN219" s="169"/>
      <c r="DO219" s="169"/>
      <c r="DP219" s="169"/>
      <c r="DQ219" s="169"/>
      <c r="DR219" s="169"/>
      <c r="DS219" s="169"/>
      <c r="DT219" s="169"/>
      <c r="DU219" s="169"/>
      <c r="DV219" s="169"/>
      <c r="DW219" s="169"/>
      <c r="DX219" s="169"/>
      <c r="DY219" s="169"/>
      <c r="DZ219" s="169"/>
      <c r="EA219" s="169"/>
      <c r="EB219" s="169"/>
      <c r="EC219" s="169"/>
      <c r="ED219" s="169"/>
      <c r="EE219" s="169"/>
      <c r="EF219" s="169"/>
      <c r="EG219" s="169"/>
      <c r="EH219" s="169"/>
      <c r="EI219" s="169"/>
      <c r="EJ219" s="169"/>
      <c r="EK219" s="169"/>
      <c r="EL219" s="169"/>
      <c r="EM219" s="169"/>
      <c r="EN219" s="169"/>
      <c r="EO219" s="169"/>
      <c r="EP219" s="169"/>
      <c r="EQ219" s="169"/>
      <c r="ER219" s="169"/>
      <c r="ES219" s="169"/>
      <c r="ET219" s="169"/>
      <c r="EU219" s="169"/>
      <c r="EV219" s="169"/>
      <c r="EW219" s="169"/>
      <c r="EX219" s="169"/>
      <c r="EZ219" s="167"/>
      <c r="FA219" s="168"/>
      <c r="FB219" s="129"/>
      <c r="FC219" s="130"/>
      <c r="FD219" s="130"/>
      <c r="FE219" s="130"/>
      <c r="FF219" s="130"/>
      <c r="FG219" s="167"/>
      <c r="FH219" s="168"/>
      <c r="FI219" s="129"/>
      <c r="FJ219" s="130"/>
      <c r="FK219" s="130"/>
      <c r="FL219" s="130"/>
      <c r="FM219" s="130"/>
    </row>
    <row r="220" spans="2:169" ht="6.75" customHeight="1">
      <c r="B220" s="223"/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13"/>
      <c r="AB220" s="13"/>
      <c r="AC220" s="132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4"/>
      <c r="AV220" s="135"/>
      <c r="AW220" s="136"/>
      <c r="AX220" s="136"/>
      <c r="AY220" s="136"/>
      <c r="AZ220" s="136"/>
      <c r="BA220" s="136"/>
      <c r="BG220" s="275"/>
      <c r="BH220" s="275"/>
      <c r="BI220" s="275"/>
      <c r="BJ220" s="275"/>
      <c r="BK220" s="275"/>
      <c r="BL220" s="275"/>
      <c r="BM220" s="275"/>
      <c r="BN220" s="275"/>
      <c r="BO220" s="275"/>
      <c r="BP220" s="275"/>
      <c r="BQ220" s="275"/>
      <c r="BR220" s="275"/>
      <c r="BS220" s="275"/>
      <c r="BT220" s="275"/>
      <c r="BU220" s="275"/>
      <c r="BV220" s="275"/>
      <c r="BW220" s="275"/>
      <c r="BX220" s="275"/>
      <c r="BY220" s="27"/>
      <c r="BZ220" s="27"/>
      <c r="CA220" s="27"/>
      <c r="CB220" s="27"/>
      <c r="EZ220" s="61"/>
      <c r="FA220" s="61"/>
      <c r="FG220" s="61"/>
      <c r="FH220" s="61"/>
      <c r="FM220" s="5"/>
    </row>
    <row r="221" spans="59:169" ht="6.75" customHeight="1" thickBot="1">
      <c r="BG221" s="275"/>
      <c r="BH221" s="275"/>
      <c r="BI221" s="275"/>
      <c r="BJ221" s="275"/>
      <c r="BK221" s="275"/>
      <c r="BL221" s="275"/>
      <c r="BM221" s="275"/>
      <c r="BN221" s="275"/>
      <c r="BO221" s="275"/>
      <c r="BP221" s="275"/>
      <c r="BQ221" s="275"/>
      <c r="BR221" s="275"/>
      <c r="BS221" s="275"/>
      <c r="BT221" s="275"/>
      <c r="BU221" s="275"/>
      <c r="BV221" s="275"/>
      <c r="BW221" s="275"/>
      <c r="BX221" s="275"/>
      <c r="BY221" s="27"/>
      <c r="BZ221" s="136" t="s">
        <v>97</v>
      </c>
      <c r="CA221" s="136"/>
      <c r="CB221" s="136"/>
      <c r="CC221" s="136"/>
      <c r="CD221" s="136"/>
      <c r="CE221" s="126"/>
      <c r="CF221" s="127"/>
      <c r="CG221" s="127"/>
      <c r="CH221" s="127"/>
      <c r="CI221" s="127"/>
      <c r="CJ221" s="128"/>
      <c r="CK221" s="237" t="s">
        <v>72</v>
      </c>
      <c r="CL221" s="238"/>
      <c r="CM221" s="238"/>
      <c r="CN221" s="238"/>
      <c r="CO221" s="238"/>
      <c r="CP221" s="238"/>
      <c r="CQ221" s="238"/>
      <c r="CR221" s="238"/>
      <c r="CS221" s="165"/>
      <c r="CT221" s="233"/>
      <c r="CU221" s="233"/>
      <c r="CV221" s="233"/>
      <c r="CW221" s="233"/>
      <c r="CX221" s="233"/>
      <c r="CY221" s="233"/>
      <c r="CZ221" s="233"/>
      <c r="DA221" s="233"/>
      <c r="DB221" s="233"/>
      <c r="DC221" s="233"/>
      <c r="DD221" s="233"/>
      <c r="DE221" s="233"/>
      <c r="DF221" s="233"/>
      <c r="DG221" s="233"/>
      <c r="DH221" s="166"/>
      <c r="DL221" s="169" t="s">
        <v>185</v>
      </c>
      <c r="DM221" s="169"/>
      <c r="DN221" s="169"/>
      <c r="DO221" s="169"/>
      <c r="DP221" s="169"/>
      <c r="DQ221" s="169"/>
      <c r="DR221" s="169"/>
      <c r="DS221" s="169"/>
      <c r="DT221" s="169"/>
      <c r="DU221" s="169"/>
      <c r="DV221" s="169"/>
      <c r="DW221" s="169"/>
      <c r="DX221" s="169"/>
      <c r="DY221" s="169"/>
      <c r="DZ221" s="169"/>
      <c r="EA221" s="169"/>
      <c r="EB221" s="169"/>
      <c r="EC221" s="169"/>
      <c r="ED221" s="169"/>
      <c r="EE221" s="169"/>
      <c r="EF221" s="169"/>
      <c r="EG221" s="169"/>
      <c r="EH221" s="169"/>
      <c r="EI221" s="169"/>
      <c r="EJ221" s="169"/>
      <c r="EK221" s="169"/>
      <c r="EL221" s="169"/>
      <c r="EM221" s="169"/>
      <c r="EN221" s="169"/>
      <c r="EO221" s="169"/>
      <c r="EP221" s="169"/>
      <c r="EQ221" s="169"/>
      <c r="ER221" s="169"/>
      <c r="ES221" s="169"/>
      <c r="ET221" s="169"/>
      <c r="EU221" s="169"/>
      <c r="EV221" s="169"/>
      <c r="EZ221" s="165"/>
      <c r="FA221" s="166"/>
      <c r="FB221" s="129" t="s">
        <v>144</v>
      </c>
      <c r="FC221" s="130"/>
      <c r="FD221" s="130"/>
      <c r="FE221" s="130"/>
      <c r="FF221" s="130"/>
      <c r="FG221" s="165"/>
      <c r="FH221" s="166"/>
      <c r="FI221" s="129" t="s">
        <v>145</v>
      </c>
      <c r="FJ221" s="130"/>
      <c r="FK221" s="130"/>
      <c r="FL221" s="130"/>
      <c r="FM221" s="130"/>
    </row>
    <row r="222" spans="2:169" ht="6.75" customHeight="1">
      <c r="B222" s="161" t="s">
        <v>265</v>
      </c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G222" s="275"/>
      <c r="BH222" s="275"/>
      <c r="BI222" s="275"/>
      <c r="BJ222" s="275"/>
      <c r="BK222" s="275"/>
      <c r="BL222" s="275"/>
      <c r="BM222" s="275"/>
      <c r="BN222" s="275"/>
      <c r="BO222" s="275"/>
      <c r="BP222" s="275"/>
      <c r="BQ222" s="275"/>
      <c r="BR222" s="275"/>
      <c r="BS222" s="275"/>
      <c r="BT222" s="275"/>
      <c r="BU222" s="275"/>
      <c r="BV222" s="275"/>
      <c r="BW222" s="275"/>
      <c r="BX222" s="275"/>
      <c r="BY222" s="27"/>
      <c r="BZ222" s="136"/>
      <c r="CA222" s="136"/>
      <c r="CB222" s="136"/>
      <c r="CC222" s="136"/>
      <c r="CD222" s="136"/>
      <c r="CE222" s="129"/>
      <c r="CF222" s="130"/>
      <c r="CG222" s="130"/>
      <c r="CH222" s="130"/>
      <c r="CI222" s="130"/>
      <c r="CJ222" s="131"/>
      <c r="CK222" s="237"/>
      <c r="CL222" s="238"/>
      <c r="CM222" s="238"/>
      <c r="CN222" s="238"/>
      <c r="CO222" s="238"/>
      <c r="CP222" s="238"/>
      <c r="CQ222" s="238"/>
      <c r="CR222" s="238"/>
      <c r="CS222" s="135"/>
      <c r="CT222" s="136"/>
      <c r="CU222" s="136"/>
      <c r="CV222" s="136"/>
      <c r="CW222" s="136"/>
      <c r="CX222" s="136"/>
      <c r="CY222" s="136"/>
      <c r="CZ222" s="136"/>
      <c r="DA222" s="136"/>
      <c r="DB222" s="136"/>
      <c r="DC222" s="136"/>
      <c r="DD222" s="136"/>
      <c r="DE222" s="136"/>
      <c r="DF222" s="136"/>
      <c r="DG222" s="136"/>
      <c r="DH222" s="138"/>
      <c r="DL222" s="169"/>
      <c r="DM222" s="169"/>
      <c r="DN222" s="169"/>
      <c r="DO222" s="169"/>
      <c r="DP222" s="169"/>
      <c r="DQ222" s="169"/>
      <c r="DR222" s="169"/>
      <c r="DS222" s="169"/>
      <c r="DT222" s="169"/>
      <c r="DU222" s="169"/>
      <c r="DV222" s="169"/>
      <c r="DW222" s="169"/>
      <c r="DX222" s="169"/>
      <c r="DY222" s="169"/>
      <c r="DZ222" s="169"/>
      <c r="EA222" s="169"/>
      <c r="EB222" s="169"/>
      <c r="EC222" s="169"/>
      <c r="ED222" s="169"/>
      <c r="EE222" s="169"/>
      <c r="EF222" s="169"/>
      <c r="EG222" s="169"/>
      <c r="EH222" s="169"/>
      <c r="EI222" s="169"/>
      <c r="EJ222" s="169"/>
      <c r="EK222" s="169"/>
      <c r="EL222" s="169"/>
      <c r="EM222" s="169"/>
      <c r="EN222" s="169"/>
      <c r="EO222" s="169"/>
      <c r="EP222" s="169"/>
      <c r="EQ222" s="169"/>
      <c r="ER222" s="169"/>
      <c r="ES222" s="169"/>
      <c r="ET222" s="169"/>
      <c r="EU222" s="169"/>
      <c r="EV222" s="169"/>
      <c r="EZ222" s="167"/>
      <c r="FA222" s="168"/>
      <c r="FB222" s="129"/>
      <c r="FC222" s="130"/>
      <c r="FD222" s="130"/>
      <c r="FE222" s="130"/>
      <c r="FF222" s="130"/>
      <c r="FG222" s="167"/>
      <c r="FH222" s="168"/>
      <c r="FI222" s="129"/>
      <c r="FJ222" s="130"/>
      <c r="FK222" s="130"/>
      <c r="FL222" s="130"/>
      <c r="FM222" s="130"/>
    </row>
    <row r="223" spans="2:169" ht="6.75" customHeight="1"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  <c r="AS223" s="163"/>
      <c r="AT223" s="163"/>
      <c r="AU223" s="163"/>
      <c r="AV223" s="163"/>
      <c r="AW223" s="163"/>
      <c r="AX223" s="163"/>
      <c r="AY223" s="163"/>
      <c r="AZ223" s="163"/>
      <c r="BA223" s="163"/>
      <c r="BB223" s="163"/>
      <c r="BC223" s="163"/>
      <c r="BG223" s="275"/>
      <c r="BH223" s="275"/>
      <c r="BI223" s="275"/>
      <c r="BJ223" s="275"/>
      <c r="BK223" s="275"/>
      <c r="BL223" s="275"/>
      <c r="BM223" s="275"/>
      <c r="BN223" s="275"/>
      <c r="BO223" s="275"/>
      <c r="BP223" s="275"/>
      <c r="BQ223" s="275"/>
      <c r="BR223" s="275"/>
      <c r="BS223" s="275"/>
      <c r="BT223" s="275"/>
      <c r="BU223" s="275"/>
      <c r="BV223" s="275"/>
      <c r="BW223" s="275"/>
      <c r="BX223" s="275"/>
      <c r="BY223" s="27"/>
      <c r="BZ223" s="136"/>
      <c r="CA223" s="136"/>
      <c r="CB223" s="136"/>
      <c r="CC223" s="136"/>
      <c r="CD223" s="136"/>
      <c r="CE223" s="132"/>
      <c r="CF223" s="133"/>
      <c r="CG223" s="133"/>
      <c r="CH223" s="133"/>
      <c r="CI223" s="133"/>
      <c r="CJ223" s="134"/>
      <c r="CK223" s="237"/>
      <c r="CL223" s="238"/>
      <c r="CM223" s="238"/>
      <c r="CN223" s="238"/>
      <c r="CO223" s="238"/>
      <c r="CP223" s="238"/>
      <c r="CQ223" s="238"/>
      <c r="CR223" s="238"/>
      <c r="CS223" s="167"/>
      <c r="CT223" s="234"/>
      <c r="CU223" s="234"/>
      <c r="CV223" s="234"/>
      <c r="CW223" s="234"/>
      <c r="CX223" s="234"/>
      <c r="CY223" s="234"/>
      <c r="CZ223" s="234"/>
      <c r="DA223" s="234"/>
      <c r="DB223" s="234"/>
      <c r="DC223" s="234"/>
      <c r="DD223" s="234"/>
      <c r="DE223" s="234"/>
      <c r="DF223" s="234"/>
      <c r="DG223" s="234"/>
      <c r="DH223" s="168"/>
      <c r="DI223" s="47"/>
      <c r="DJ223" s="55"/>
      <c r="EZ223" s="61"/>
      <c r="FA223" s="61"/>
      <c r="FG223" s="61"/>
      <c r="FH223" s="61"/>
      <c r="FM223" s="5"/>
    </row>
    <row r="224" spans="2:169" ht="6.75" customHeight="1" thickBot="1">
      <c r="B224" s="157" t="s">
        <v>273</v>
      </c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G224" s="276"/>
      <c r="BH224" s="276"/>
      <c r="BI224" s="276"/>
      <c r="BJ224" s="276"/>
      <c r="BK224" s="276"/>
      <c r="BL224" s="276"/>
      <c r="BM224" s="276"/>
      <c r="BN224" s="276"/>
      <c r="BO224" s="276"/>
      <c r="BP224" s="276"/>
      <c r="BQ224" s="276"/>
      <c r="BR224" s="276"/>
      <c r="BS224" s="276"/>
      <c r="BT224" s="276"/>
      <c r="BU224" s="276"/>
      <c r="BV224" s="276"/>
      <c r="BW224" s="276"/>
      <c r="BX224" s="276"/>
      <c r="BY224" s="46"/>
      <c r="BZ224" s="46"/>
      <c r="CA224" s="46"/>
      <c r="CB224" s="4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47"/>
      <c r="DJ224" s="55"/>
      <c r="DL224" s="169" t="s">
        <v>186</v>
      </c>
      <c r="DM224" s="169"/>
      <c r="DN224" s="169"/>
      <c r="DO224" s="169"/>
      <c r="DP224" s="169"/>
      <c r="DQ224" s="169"/>
      <c r="DR224" s="169"/>
      <c r="DS224" s="169"/>
      <c r="DT224" s="169"/>
      <c r="DU224" s="169"/>
      <c r="DV224" s="169"/>
      <c r="DW224" s="169"/>
      <c r="DX224" s="169"/>
      <c r="DY224" s="169"/>
      <c r="DZ224" s="169"/>
      <c r="EA224" s="169"/>
      <c r="EB224" s="169"/>
      <c r="EC224" s="169"/>
      <c r="ED224" s="169"/>
      <c r="EE224" s="169"/>
      <c r="EF224" s="169"/>
      <c r="EG224" s="169"/>
      <c r="EH224" s="169"/>
      <c r="EI224" s="169"/>
      <c r="EJ224" s="169"/>
      <c r="EK224" s="169"/>
      <c r="EL224" s="169"/>
      <c r="EM224" s="169"/>
      <c r="EN224" s="169"/>
      <c r="EO224" s="169"/>
      <c r="EP224" s="169"/>
      <c r="EQ224" s="169"/>
      <c r="ER224" s="169"/>
      <c r="ES224" s="169"/>
      <c r="ET224" s="169"/>
      <c r="EU224" s="169"/>
      <c r="EV224" s="169"/>
      <c r="EW224" s="169"/>
      <c r="EX224" s="169"/>
      <c r="EZ224" s="165">
        <f>IF(""="1","X","")</f>
      </c>
      <c r="FA224" s="166"/>
      <c r="FB224" s="129" t="s">
        <v>144</v>
      </c>
      <c r="FC224" s="130"/>
      <c r="FD224" s="130"/>
      <c r="FE224" s="130"/>
      <c r="FF224" s="130"/>
      <c r="FG224" s="165"/>
      <c r="FH224" s="166"/>
      <c r="FI224" s="129" t="s">
        <v>145</v>
      </c>
      <c r="FJ224" s="130"/>
      <c r="FK224" s="130"/>
      <c r="FL224" s="130"/>
      <c r="FM224" s="130"/>
    </row>
    <row r="225" spans="2:169" ht="6.75" customHeight="1"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G225" s="327" t="s">
        <v>266</v>
      </c>
      <c r="BH225" s="327"/>
      <c r="BI225" s="327"/>
      <c r="BJ225" s="327"/>
      <c r="BK225" s="327"/>
      <c r="BL225" s="327"/>
      <c r="BM225" s="327"/>
      <c r="BN225" s="327"/>
      <c r="BO225" s="327"/>
      <c r="BP225" s="327"/>
      <c r="BQ225" s="327"/>
      <c r="BR225" s="327"/>
      <c r="BS225" s="327"/>
      <c r="BT225" s="327"/>
      <c r="BU225" s="327"/>
      <c r="BV225" s="327"/>
      <c r="BW225" s="327"/>
      <c r="BX225" s="327"/>
      <c r="BY225" s="327"/>
      <c r="BZ225" s="327"/>
      <c r="CA225" s="327"/>
      <c r="CB225" s="327"/>
      <c r="CC225" s="327"/>
      <c r="CD225" s="327"/>
      <c r="CE225" s="327"/>
      <c r="CF225" s="327"/>
      <c r="CG225" s="327"/>
      <c r="CH225" s="327"/>
      <c r="CI225" s="327"/>
      <c r="CJ225" s="327"/>
      <c r="CK225" s="327"/>
      <c r="CL225" s="327"/>
      <c r="CM225" s="327"/>
      <c r="CN225" s="327"/>
      <c r="CO225" s="327"/>
      <c r="CP225" s="327"/>
      <c r="CQ225" s="327"/>
      <c r="CR225" s="327"/>
      <c r="CS225" s="327"/>
      <c r="CT225" s="327"/>
      <c r="CU225" s="327"/>
      <c r="CV225" s="327"/>
      <c r="CW225" s="327"/>
      <c r="CX225" s="327"/>
      <c r="CY225" s="327"/>
      <c r="CZ225" s="327"/>
      <c r="DA225" s="327"/>
      <c r="DB225" s="327"/>
      <c r="DC225" s="327"/>
      <c r="DD225" s="327"/>
      <c r="DE225" s="327"/>
      <c r="DF225" s="327"/>
      <c r="DG225" s="327"/>
      <c r="DH225" s="327"/>
      <c r="DI225" s="47"/>
      <c r="DJ225" s="55"/>
      <c r="DL225" s="169"/>
      <c r="DM225" s="169"/>
      <c r="DN225" s="169"/>
      <c r="DO225" s="169"/>
      <c r="DP225" s="169"/>
      <c r="DQ225" s="169"/>
      <c r="DR225" s="169"/>
      <c r="DS225" s="169"/>
      <c r="DT225" s="169"/>
      <c r="DU225" s="169"/>
      <c r="DV225" s="169"/>
      <c r="DW225" s="169"/>
      <c r="DX225" s="169"/>
      <c r="DY225" s="169"/>
      <c r="DZ225" s="169"/>
      <c r="EA225" s="169"/>
      <c r="EB225" s="169"/>
      <c r="EC225" s="169"/>
      <c r="ED225" s="169"/>
      <c r="EE225" s="169"/>
      <c r="EF225" s="169"/>
      <c r="EG225" s="169"/>
      <c r="EH225" s="169"/>
      <c r="EI225" s="169"/>
      <c r="EJ225" s="169"/>
      <c r="EK225" s="169"/>
      <c r="EL225" s="169"/>
      <c r="EM225" s="169"/>
      <c r="EN225" s="169"/>
      <c r="EO225" s="169"/>
      <c r="EP225" s="169"/>
      <c r="EQ225" s="169"/>
      <c r="ER225" s="169"/>
      <c r="ES225" s="169"/>
      <c r="ET225" s="169"/>
      <c r="EU225" s="169"/>
      <c r="EV225" s="169"/>
      <c r="EW225" s="169"/>
      <c r="EX225" s="169"/>
      <c r="EZ225" s="167"/>
      <c r="FA225" s="168"/>
      <c r="FB225" s="129"/>
      <c r="FC225" s="130"/>
      <c r="FD225" s="130"/>
      <c r="FE225" s="130"/>
      <c r="FF225" s="130"/>
      <c r="FG225" s="167"/>
      <c r="FH225" s="168"/>
      <c r="FI225" s="129"/>
      <c r="FJ225" s="130"/>
      <c r="FK225" s="130"/>
      <c r="FL225" s="130"/>
      <c r="FM225" s="130"/>
    </row>
    <row r="226" spans="2:112" ht="9.75" customHeight="1"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G226" s="328"/>
      <c r="BH226" s="328"/>
      <c r="BI226" s="328"/>
      <c r="BJ226" s="328"/>
      <c r="BK226" s="328"/>
      <c r="BL226" s="328"/>
      <c r="BM226" s="328"/>
      <c r="BN226" s="328"/>
      <c r="BO226" s="328"/>
      <c r="BP226" s="328"/>
      <c r="BQ226" s="328"/>
      <c r="BR226" s="328"/>
      <c r="BS226" s="328"/>
      <c r="BT226" s="328"/>
      <c r="BU226" s="328"/>
      <c r="BV226" s="328"/>
      <c r="BW226" s="328"/>
      <c r="BX226" s="328"/>
      <c r="BY226" s="328"/>
      <c r="BZ226" s="328"/>
      <c r="CA226" s="328"/>
      <c r="CB226" s="328"/>
      <c r="CC226" s="328"/>
      <c r="CD226" s="328"/>
      <c r="CE226" s="328"/>
      <c r="CF226" s="328"/>
      <c r="CG226" s="328"/>
      <c r="CH226" s="328"/>
      <c r="CI226" s="328"/>
      <c r="CJ226" s="328"/>
      <c r="CK226" s="328"/>
      <c r="CL226" s="328"/>
      <c r="CM226" s="328"/>
      <c r="CN226" s="328"/>
      <c r="CO226" s="328"/>
      <c r="CP226" s="328"/>
      <c r="CQ226" s="328"/>
      <c r="CR226" s="328"/>
      <c r="CS226" s="328"/>
      <c r="CT226" s="328"/>
      <c r="CU226" s="328"/>
      <c r="CV226" s="328"/>
      <c r="CW226" s="328"/>
      <c r="CX226" s="328"/>
      <c r="CY226" s="328"/>
      <c r="CZ226" s="328"/>
      <c r="DA226" s="328"/>
      <c r="DB226" s="328"/>
      <c r="DC226" s="328"/>
      <c r="DD226" s="328"/>
      <c r="DE226" s="328"/>
      <c r="DF226" s="328"/>
      <c r="DG226" s="328"/>
      <c r="DH226" s="328"/>
    </row>
    <row r="227" spans="57:112" ht="6.75" customHeight="1">
      <c r="BE227" s="51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</row>
    <row r="228" spans="1:170" ht="20.25" customHeight="1" thickBot="1">
      <c r="A228" s="65"/>
      <c r="B228" s="66"/>
      <c r="C228" s="66"/>
      <c r="D228" s="67" t="s">
        <v>37</v>
      </c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9"/>
      <c r="AS228" s="70"/>
      <c r="AT228" s="70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  <c r="DF228" s="68"/>
      <c r="DG228" s="68"/>
      <c r="DH228" s="68"/>
      <c r="DI228" s="68"/>
      <c r="DJ228" s="68"/>
      <c r="DK228" s="68"/>
      <c r="DL228" s="68"/>
      <c r="DM228" s="68"/>
      <c r="DN228" s="68"/>
      <c r="DO228" s="68"/>
      <c r="DP228" s="68"/>
      <c r="DQ228" s="68"/>
      <c r="DR228" s="68"/>
      <c r="DS228" s="68"/>
      <c r="DT228" s="68"/>
      <c r="DU228" s="68"/>
      <c r="DV228" s="68"/>
      <c r="DW228" s="68"/>
      <c r="DX228" s="68"/>
      <c r="DY228" s="68"/>
      <c r="DZ228" s="68"/>
      <c r="EA228" s="68"/>
      <c r="EB228" s="68"/>
      <c r="EC228" s="68"/>
      <c r="ED228" s="69" t="s">
        <v>38</v>
      </c>
      <c r="EE228" s="68"/>
      <c r="EF228" s="68"/>
      <c r="EG228" s="68"/>
      <c r="EH228" s="68"/>
      <c r="EI228" s="68"/>
      <c r="EJ228" s="68"/>
      <c r="EK228" s="68"/>
      <c r="EL228" s="68"/>
      <c r="EM228" s="68"/>
      <c r="EN228" s="68"/>
      <c r="EO228" s="68"/>
      <c r="EP228" s="68"/>
      <c r="EQ228" s="68"/>
      <c r="ER228" s="68"/>
      <c r="ES228" s="68"/>
      <c r="ET228" s="68"/>
      <c r="EU228" s="68"/>
      <c r="EV228" s="68"/>
      <c r="EW228" s="68"/>
      <c r="EX228" s="68"/>
      <c r="EY228" s="68"/>
      <c r="EZ228" s="68"/>
      <c r="FA228" s="68"/>
      <c r="FB228" s="68"/>
      <c r="FC228" s="68"/>
      <c r="FD228" s="68"/>
      <c r="FE228" s="68"/>
      <c r="FF228" s="68"/>
      <c r="FG228" s="68"/>
      <c r="FH228" s="68"/>
      <c r="FI228" s="68"/>
      <c r="FJ228" s="68"/>
      <c r="FK228" s="68"/>
      <c r="FL228" s="71"/>
      <c r="FM228" s="71"/>
      <c r="FN228" s="71"/>
    </row>
    <row r="229" spans="1:170" ht="20.25" customHeight="1" thickTop="1">
      <c r="A229" s="77"/>
      <c r="B229" s="72"/>
      <c r="C229" s="72"/>
      <c r="D229" s="73" t="s">
        <v>39</v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5"/>
      <c r="Z229" s="75"/>
      <c r="AA229" s="75"/>
      <c r="AB229" s="75"/>
      <c r="AC229" s="75"/>
      <c r="AD229" s="75"/>
      <c r="AE229" s="75"/>
      <c r="AF229" s="75"/>
      <c r="AG229" s="75"/>
      <c r="AH229" s="74"/>
      <c r="AI229" s="75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74"/>
      <c r="DD229" s="74"/>
      <c r="DE229" s="75" t="s">
        <v>40</v>
      </c>
      <c r="DF229" s="74"/>
      <c r="DG229" s="74"/>
      <c r="DH229" s="74"/>
      <c r="DI229" s="74"/>
      <c r="DJ229" s="74"/>
      <c r="DK229" s="74"/>
      <c r="DL229" s="74"/>
      <c r="DM229" s="74"/>
      <c r="DN229" s="74"/>
      <c r="DO229" s="74"/>
      <c r="DP229" s="74"/>
      <c r="DQ229" s="74"/>
      <c r="DR229" s="74"/>
      <c r="DS229" s="74"/>
      <c r="DT229" s="74"/>
      <c r="DU229" s="74"/>
      <c r="DV229" s="74"/>
      <c r="DW229" s="74"/>
      <c r="DX229" s="74"/>
      <c r="DY229" s="74"/>
      <c r="DZ229" s="74"/>
      <c r="EA229" s="74"/>
      <c r="EB229" s="74"/>
      <c r="EC229" s="74"/>
      <c r="ED229" s="74"/>
      <c r="EE229" s="74"/>
      <c r="EF229" s="74"/>
      <c r="EG229" s="74"/>
      <c r="EH229" s="74"/>
      <c r="EI229" s="74"/>
      <c r="EJ229" s="74"/>
      <c r="EK229" s="74"/>
      <c r="EL229" s="74"/>
      <c r="EM229" s="74"/>
      <c r="EN229" s="74"/>
      <c r="EO229" s="74"/>
      <c r="EP229" s="74"/>
      <c r="EQ229" s="74"/>
      <c r="ER229" s="74"/>
      <c r="ES229" s="74"/>
      <c r="ET229" s="74"/>
      <c r="EU229" s="74"/>
      <c r="EV229" s="74"/>
      <c r="EW229" s="74"/>
      <c r="EX229" s="74"/>
      <c r="EY229" s="74"/>
      <c r="EZ229" s="74"/>
      <c r="FA229" s="74"/>
      <c r="FB229" s="74"/>
      <c r="FC229" s="74"/>
      <c r="FD229" s="74"/>
      <c r="FE229" s="74"/>
      <c r="FF229" s="74"/>
      <c r="FG229" s="74"/>
      <c r="FH229" s="74"/>
      <c r="FI229" s="74"/>
      <c r="FJ229" s="74"/>
      <c r="FK229" s="74"/>
      <c r="FL229" s="76"/>
      <c r="FM229" s="76"/>
      <c r="FN229" s="76"/>
    </row>
    <row r="230" spans="1:113" ht="6.75" customHeight="1">
      <c r="A230" s="30"/>
      <c r="B230" s="199" t="s">
        <v>177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199"/>
      <c r="AZ230" s="199"/>
      <c r="BA230" s="199"/>
      <c r="BB230" s="199"/>
      <c r="BC230" s="199"/>
      <c r="BD230" s="31"/>
      <c r="BG230" s="189" t="s">
        <v>179</v>
      </c>
      <c r="BH230" s="189"/>
      <c r="BI230" s="189"/>
      <c r="BJ230" s="189"/>
      <c r="BK230" s="189"/>
      <c r="BL230" s="189"/>
      <c r="BM230" s="189"/>
      <c r="BN230" s="189"/>
      <c r="BO230" s="189"/>
      <c r="BP230" s="189"/>
      <c r="BQ230" s="189"/>
      <c r="BR230" s="189"/>
      <c r="BS230" s="189"/>
      <c r="BT230" s="189"/>
      <c r="BU230" s="189"/>
      <c r="BV230" s="189"/>
      <c r="BW230" s="189"/>
      <c r="BX230" s="189"/>
      <c r="BY230" s="189"/>
      <c r="BZ230" s="189"/>
      <c r="CA230" s="189"/>
      <c r="CB230" s="189"/>
      <c r="CC230" s="189"/>
      <c r="CD230" s="189"/>
      <c r="CE230" s="189"/>
      <c r="CF230" s="189"/>
      <c r="CG230" s="189"/>
      <c r="CH230" s="189"/>
      <c r="CI230" s="189"/>
      <c r="CJ230" s="189"/>
      <c r="CK230" s="189"/>
      <c r="CL230" s="189"/>
      <c r="CM230" s="189"/>
      <c r="CN230" s="189"/>
      <c r="CO230" s="189"/>
      <c r="CP230" s="189"/>
      <c r="CQ230" s="189"/>
      <c r="CR230" s="189"/>
      <c r="CS230" s="189"/>
      <c r="CT230" s="189"/>
      <c r="CU230" s="189"/>
      <c r="CV230" s="189"/>
      <c r="CW230" s="189"/>
      <c r="CX230" s="189"/>
      <c r="CY230" s="189"/>
      <c r="CZ230" s="189"/>
      <c r="DA230" s="189"/>
      <c r="DB230" s="189"/>
      <c r="DC230" s="189"/>
      <c r="DD230" s="189"/>
      <c r="DE230" s="189"/>
      <c r="DF230" s="189"/>
      <c r="DG230" s="189"/>
      <c r="DH230" s="189"/>
      <c r="DI230" s="4"/>
    </row>
    <row r="231" spans="1:113" ht="6.75" customHeight="1">
      <c r="A231" s="30"/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199"/>
      <c r="AK231" s="199"/>
      <c r="AL231" s="199"/>
      <c r="AM231" s="199"/>
      <c r="AN231" s="199"/>
      <c r="AO231" s="199"/>
      <c r="AP231" s="199"/>
      <c r="AQ231" s="199"/>
      <c r="AR231" s="199"/>
      <c r="AS231" s="199"/>
      <c r="AT231" s="199"/>
      <c r="AU231" s="199"/>
      <c r="AV231" s="199"/>
      <c r="AW231" s="199"/>
      <c r="AX231" s="199"/>
      <c r="AY231" s="199"/>
      <c r="AZ231" s="199"/>
      <c r="BA231" s="199"/>
      <c r="BB231" s="199"/>
      <c r="BC231" s="199"/>
      <c r="BD231" s="31"/>
      <c r="BF231" s="4"/>
      <c r="BG231" s="189"/>
      <c r="BH231" s="189"/>
      <c r="BI231" s="189"/>
      <c r="BJ231" s="189"/>
      <c r="BK231" s="189"/>
      <c r="BL231" s="189"/>
      <c r="BM231" s="189"/>
      <c r="BN231" s="189"/>
      <c r="BO231" s="189"/>
      <c r="BP231" s="189"/>
      <c r="BQ231" s="189"/>
      <c r="BR231" s="189"/>
      <c r="BS231" s="189"/>
      <c r="BT231" s="189"/>
      <c r="BU231" s="189"/>
      <c r="BV231" s="189"/>
      <c r="BW231" s="189"/>
      <c r="BX231" s="189"/>
      <c r="BY231" s="189"/>
      <c r="BZ231" s="189"/>
      <c r="CA231" s="189"/>
      <c r="CB231" s="189"/>
      <c r="CC231" s="189"/>
      <c r="CD231" s="189"/>
      <c r="CE231" s="189"/>
      <c r="CF231" s="189"/>
      <c r="CG231" s="189"/>
      <c r="CH231" s="189"/>
      <c r="CI231" s="189"/>
      <c r="CJ231" s="189"/>
      <c r="CK231" s="189"/>
      <c r="CL231" s="189"/>
      <c r="CM231" s="189"/>
      <c r="CN231" s="189"/>
      <c r="CO231" s="189"/>
      <c r="CP231" s="189"/>
      <c r="CQ231" s="189"/>
      <c r="CR231" s="189"/>
      <c r="CS231" s="189"/>
      <c r="CT231" s="189"/>
      <c r="CU231" s="189"/>
      <c r="CV231" s="189"/>
      <c r="CW231" s="189"/>
      <c r="CX231" s="189"/>
      <c r="CY231" s="189"/>
      <c r="CZ231" s="189"/>
      <c r="DA231" s="189"/>
      <c r="DB231" s="189"/>
      <c r="DC231" s="189"/>
      <c r="DD231" s="189"/>
      <c r="DE231" s="189"/>
      <c r="DF231" s="189"/>
      <c r="DG231" s="189"/>
      <c r="DH231" s="189"/>
      <c r="DI231" s="4"/>
    </row>
    <row r="232" spans="2:113" ht="6.75" customHeight="1">
      <c r="B232" s="349" t="s">
        <v>199</v>
      </c>
      <c r="C232" s="349"/>
      <c r="D232" s="349"/>
      <c r="E232" s="349"/>
      <c r="F232" s="349"/>
      <c r="G232" s="349"/>
      <c r="H232" s="349"/>
      <c r="I232" s="349"/>
      <c r="J232" s="349"/>
      <c r="K232" s="349"/>
      <c r="L232" s="349"/>
      <c r="M232" s="349"/>
      <c r="N232" s="349"/>
      <c r="O232" s="349"/>
      <c r="P232" s="349"/>
      <c r="Q232" s="349"/>
      <c r="R232" s="349"/>
      <c r="S232" s="349"/>
      <c r="T232" s="349"/>
      <c r="U232" s="349"/>
      <c r="V232" s="349"/>
      <c r="W232" s="349"/>
      <c r="X232" s="349"/>
      <c r="Y232" s="349"/>
      <c r="Z232" s="349"/>
      <c r="AA232" s="349"/>
      <c r="AB232" s="349"/>
      <c r="AC232" s="349"/>
      <c r="AD232" s="349"/>
      <c r="AE232" s="349"/>
      <c r="AF232" s="349"/>
      <c r="AG232" s="349"/>
      <c r="AH232" s="349"/>
      <c r="AI232" s="349"/>
      <c r="AJ232" s="349"/>
      <c r="AK232" s="349"/>
      <c r="AL232" s="349"/>
      <c r="AM232" s="349"/>
      <c r="AN232" s="349"/>
      <c r="AO232" s="349"/>
      <c r="AP232" s="349"/>
      <c r="AQ232" s="349"/>
      <c r="AR232" s="349"/>
      <c r="AS232" s="349"/>
      <c r="AT232" s="349"/>
      <c r="AU232" s="349"/>
      <c r="AV232" s="349"/>
      <c r="AW232" s="349"/>
      <c r="AX232" s="349"/>
      <c r="AY232" s="349"/>
      <c r="AZ232" s="349"/>
      <c r="BA232" s="349"/>
      <c r="BB232" s="349"/>
      <c r="BC232" s="349"/>
      <c r="BD232" s="31"/>
      <c r="BF232" s="4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  <c r="CW232" s="189"/>
      <c r="CX232" s="189"/>
      <c r="CY232" s="189"/>
      <c r="CZ232" s="189"/>
      <c r="DA232" s="189"/>
      <c r="DB232" s="189"/>
      <c r="DC232" s="189"/>
      <c r="DD232" s="189"/>
      <c r="DE232" s="189"/>
      <c r="DF232" s="189"/>
      <c r="DG232" s="189"/>
      <c r="DH232" s="189"/>
      <c r="DI232" s="4"/>
    </row>
    <row r="233" spans="1:113" ht="6.75" customHeight="1">
      <c r="A233" s="31"/>
      <c r="B233" s="349"/>
      <c r="C233" s="349"/>
      <c r="D233" s="349"/>
      <c r="E233" s="349"/>
      <c r="F233" s="349"/>
      <c r="G233" s="349"/>
      <c r="H233" s="349"/>
      <c r="I233" s="349"/>
      <c r="J233" s="349"/>
      <c r="K233" s="349"/>
      <c r="L233" s="349"/>
      <c r="M233" s="349"/>
      <c r="N233" s="349"/>
      <c r="O233" s="349"/>
      <c r="P233" s="349"/>
      <c r="Q233" s="349"/>
      <c r="R233" s="349"/>
      <c r="S233" s="349"/>
      <c r="T233" s="349"/>
      <c r="U233" s="349"/>
      <c r="V233" s="349"/>
      <c r="W233" s="349"/>
      <c r="X233" s="349"/>
      <c r="Y233" s="349"/>
      <c r="Z233" s="349"/>
      <c r="AA233" s="349"/>
      <c r="AB233" s="349"/>
      <c r="AC233" s="349"/>
      <c r="AD233" s="349"/>
      <c r="AE233" s="349"/>
      <c r="AF233" s="349"/>
      <c r="AG233" s="349"/>
      <c r="AH233" s="349"/>
      <c r="AI233" s="349"/>
      <c r="AJ233" s="349"/>
      <c r="AK233" s="349"/>
      <c r="AL233" s="349"/>
      <c r="AM233" s="349"/>
      <c r="AN233" s="349"/>
      <c r="AO233" s="349"/>
      <c r="AP233" s="349"/>
      <c r="AQ233" s="349"/>
      <c r="AR233" s="349"/>
      <c r="AS233" s="349"/>
      <c r="AT233" s="349"/>
      <c r="AU233" s="349"/>
      <c r="AV233" s="349"/>
      <c r="AW233" s="349"/>
      <c r="AX233" s="349"/>
      <c r="AY233" s="349"/>
      <c r="AZ233" s="349"/>
      <c r="BA233" s="349"/>
      <c r="BB233" s="349"/>
      <c r="BC233" s="349"/>
      <c r="BD233" s="31"/>
      <c r="BF233" s="4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  <c r="CW233" s="189"/>
      <c r="CX233" s="189"/>
      <c r="CY233" s="189"/>
      <c r="CZ233" s="189"/>
      <c r="DA233" s="189"/>
      <c r="DB233" s="189"/>
      <c r="DC233" s="189"/>
      <c r="DD233" s="189"/>
      <c r="DE233" s="189"/>
      <c r="DF233" s="189"/>
      <c r="DG233" s="189"/>
      <c r="DH233" s="189"/>
      <c r="DI233" s="4"/>
    </row>
    <row r="234" spans="1:113" ht="6.75" customHeight="1">
      <c r="A234" s="31"/>
      <c r="B234" s="349"/>
      <c r="C234" s="349"/>
      <c r="D234" s="349"/>
      <c r="E234" s="349"/>
      <c r="F234" s="349"/>
      <c r="G234" s="349"/>
      <c r="H234" s="349"/>
      <c r="I234" s="349"/>
      <c r="J234" s="349"/>
      <c r="K234" s="349"/>
      <c r="L234" s="349"/>
      <c r="M234" s="349"/>
      <c r="N234" s="349"/>
      <c r="O234" s="349"/>
      <c r="P234" s="349"/>
      <c r="Q234" s="349"/>
      <c r="R234" s="349"/>
      <c r="S234" s="349"/>
      <c r="T234" s="349"/>
      <c r="U234" s="349"/>
      <c r="V234" s="349"/>
      <c r="W234" s="349"/>
      <c r="X234" s="349"/>
      <c r="Y234" s="349"/>
      <c r="Z234" s="349"/>
      <c r="AA234" s="349"/>
      <c r="AB234" s="349"/>
      <c r="AC234" s="349"/>
      <c r="AD234" s="349"/>
      <c r="AE234" s="349"/>
      <c r="AF234" s="349"/>
      <c r="AG234" s="349"/>
      <c r="AH234" s="349"/>
      <c r="AI234" s="349"/>
      <c r="AJ234" s="349"/>
      <c r="AK234" s="349"/>
      <c r="AL234" s="349"/>
      <c r="AM234" s="349"/>
      <c r="AN234" s="349"/>
      <c r="AO234" s="349"/>
      <c r="AP234" s="349"/>
      <c r="AQ234" s="349"/>
      <c r="AR234" s="349"/>
      <c r="AS234" s="349"/>
      <c r="AT234" s="349"/>
      <c r="AU234" s="349"/>
      <c r="AV234" s="349"/>
      <c r="AW234" s="349"/>
      <c r="AX234" s="349"/>
      <c r="AY234" s="349"/>
      <c r="AZ234" s="349"/>
      <c r="BA234" s="349"/>
      <c r="BB234" s="349"/>
      <c r="BC234" s="349"/>
      <c r="BD234" s="31"/>
      <c r="BF234" s="4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  <c r="BS234" s="189"/>
      <c r="BT234" s="189"/>
      <c r="BU234" s="189"/>
      <c r="BV234" s="189"/>
      <c r="BW234" s="189"/>
      <c r="BX234" s="189"/>
      <c r="BY234" s="189"/>
      <c r="BZ234" s="189"/>
      <c r="CA234" s="189"/>
      <c r="CB234" s="189"/>
      <c r="CC234" s="189"/>
      <c r="CD234" s="189"/>
      <c r="CE234" s="189"/>
      <c r="CF234" s="189"/>
      <c r="CG234" s="189"/>
      <c r="CH234" s="189"/>
      <c r="CI234" s="189"/>
      <c r="CJ234" s="189"/>
      <c r="CK234" s="189"/>
      <c r="CL234" s="189"/>
      <c r="CM234" s="189"/>
      <c r="CN234" s="189"/>
      <c r="CO234" s="189"/>
      <c r="CP234" s="189"/>
      <c r="CQ234" s="189"/>
      <c r="CR234" s="189"/>
      <c r="CS234" s="189"/>
      <c r="CT234" s="189"/>
      <c r="CU234" s="189"/>
      <c r="CV234" s="189"/>
      <c r="CW234" s="189"/>
      <c r="CX234" s="189"/>
      <c r="CY234" s="189"/>
      <c r="CZ234" s="189"/>
      <c r="DA234" s="189"/>
      <c r="DB234" s="189"/>
      <c r="DC234" s="189"/>
      <c r="DD234" s="189"/>
      <c r="DE234" s="189"/>
      <c r="DF234" s="189"/>
      <c r="DG234" s="189"/>
      <c r="DH234" s="189"/>
      <c r="DI234" s="4"/>
    </row>
    <row r="235" spans="1:113" ht="6.75" customHeight="1">
      <c r="A235" s="31"/>
      <c r="B235" s="349"/>
      <c r="C235" s="349"/>
      <c r="D235" s="349"/>
      <c r="E235" s="349"/>
      <c r="F235" s="349"/>
      <c r="G235" s="349"/>
      <c r="H235" s="349"/>
      <c r="I235" s="349"/>
      <c r="J235" s="349"/>
      <c r="K235" s="349"/>
      <c r="L235" s="349"/>
      <c r="M235" s="349"/>
      <c r="N235" s="349"/>
      <c r="O235" s="349"/>
      <c r="P235" s="349"/>
      <c r="Q235" s="349"/>
      <c r="R235" s="349"/>
      <c r="S235" s="349"/>
      <c r="T235" s="349"/>
      <c r="U235" s="349"/>
      <c r="V235" s="349"/>
      <c r="W235" s="349"/>
      <c r="X235" s="349"/>
      <c r="Y235" s="349"/>
      <c r="Z235" s="349"/>
      <c r="AA235" s="349"/>
      <c r="AB235" s="349"/>
      <c r="AC235" s="349"/>
      <c r="AD235" s="349"/>
      <c r="AE235" s="349"/>
      <c r="AF235" s="349"/>
      <c r="AG235" s="349"/>
      <c r="AH235" s="349"/>
      <c r="AI235" s="349"/>
      <c r="AJ235" s="349"/>
      <c r="AK235" s="349"/>
      <c r="AL235" s="349"/>
      <c r="AM235" s="349"/>
      <c r="AN235" s="349"/>
      <c r="AO235" s="349"/>
      <c r="AP235" s="349"/>
      <c r="AQ235" s="349"/>
      <c r="AR235" s="349"/>
      <c r="AS235" s="349"/>
      <c r="AT235" s="349"/>
      <c r="AU235" s="349"/>
      <c r="AV235" s="349"/>
      <c r="AW235" s="349"/>
      <c r="AX235" s="349"/>
      <c r="AY235" s="349"/>
      <c r="AZ235" s="349"/>
      <c r="BA235" s="349"/>
      <c r="BB235" s="349"/>
      <c r="BC235" s="349"/>
      <c r="BD235" s="31"/>
      <c r="BF235" s="4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  <c r="BS235" s="189"/>
      <c r="BT235" s="189"/>
      <c r="BU235" s="189"/>
      <c r="BV235" s="189"/>
      <c r="BW235" s="189"/>
      <c r="BX235" s="189"/>
      <c r="BY235" s="189"/>
      <c r="BZ235" s="189"/>
      <c r="CA235" s="189"/>
      <c r="CB235" s="189"/>
      <c r="CC235" s="189"/>
      <c r="CD235" s="189"/>
      <c r="CE235" s="189"/>
      <c r="CF235" s="189"/>
      <c r="CG235" s="189"/>
      <c r="CH235" s="189"/>
      <c r="CI235" s="189"/>
      <c r="CJ235" s="189"/>
      <c r="CK235" s="189"/>
      <c r="CL235" s="189"/>
      <c r="CM235" s="189"/>
      <c r="CN235" s="189"/>
      <c r="CO235" s="189"/>
      <c r="CP235" s="189"/>
      <c r="CQ235" s="189"/>
      <c r="CR235" s="189"/>
      <c r="CS235" s="189"/>
      <c r="CT235" s="189"/>
      <c r="CU235" s="189"/>
      <c r="CV235" s="189"/>
      <c r="CW235" s="189"/>
      <c r="CX235" s="189"/>
      <c r="CY235" s="189"/>
      <c r="CZ235" s="189"/>
      <c r="DA235" s="189"/>
      <c r="DB235" s="189"/>
      <c r="DC235" s="189"/>
      <c r="DD235" s="189"/>
      <c r="DE235" s="189"/>
      <c r="DF235" s="189"/>
      <c r="DG235" s="189"/>
      <c r="DH235" s="189"/>
      <c r="DI235" s="4"/>
    </row>
    <row r="236" spans="1:113" ht="6.75" customHeight="1">
      <c r="A236" s="31"/>
      <c r="B236" s="349"/>
      <c r="C236" s="349"/>
      <c r="D236" s="349"/>
      <c r="E236" s="349"/>
      <c r="F236" s="349"/>
      <c r="G236" s="349"/>
      <c r="H236" s="349"/>
      <c r="I236" s="349"/>
      <c r="J236" s="349"/>
      <c r="K236" s="349"/>
      <c r="L236" s="349"/>
      <c r="M236" s="349"/>
      <c r="N236" s="349"/>
      <c r="O236" s="349"/>
      <c r="P236" s="349"/>
      <c r="Q236" s="349"/>
      <c r="R236" s="349"/>
      <c r="S236" s="349"/>
      <c r="T236" s="349"/>
      <c r="U236" s="349"/>
      <c r="V236" s="349"/>
      <c r="W236" s="349"/>
      <c r="X236" s="349"/>
      <c r="Y236" s="349"/>
      <c r="Z236" s="349"/>
      <c r="AA236" s="349"/>
      <c r="AB236" s="349"/>
      <c r="AC236" s="349"/>
      <c r="AD236" s="349"/>
      <c r="AE236" s="349"/>
      <c r="AF236" s="349"/>
      <c r="AG236" s="349"/>
      <c r="AH236" s="349"/>
      <c r="AI236" s="349"/>
      <c r="AJ236" s="349"/>
      <c r="AK236" s="349"/>
      <c r="AL236" s="349"/>
      <c r="AM236" s="349"/>
      <c r="AN236" s="349"/>
      <c r="AO236" s="349"/>
      <c r="AP236" s="349"/>
      <c r="AQ236" s="349"/>
      <c r="AR236" s="349"/>
      <c r="AS236" s="349"/>
      <c r="AT236" s="349"/>
      <c r="AU236" s="349"/>
      <c r="AV236" s="349"/>
      <c r="AW236" s="349"/>
      <c r="AX236" s="349"/>
      <c r="AY236" s="349"/>
      <c r="AZ236" s="349"/>
      <c r="BA236" s="349"/>
      <c r="BB236" s="349"/>
      <c r="BC236" s="349"/>
      <c r="BD236" s="31"/>
      <c r="BF236" s="4"/>
      <c r="BG236" s="279"/>
      <c r="BH236" s="279"/>
      <c r="BI236" s="279"/>
      <c r="BJ236" s="279"/>
      <c r="BK236" s="279"/>
      <c r="BL236" s="279"/>
      <c r="BM236" s="279"/>
      <c r="BN236" s="279"/>
      <c r="BO236" s="279"/>
      <c r="BP236" s="279"/>
      <c r="BQ236" s="279"/>
      <c r="BR236" s="279"/>
      <c r="BS236" s="279"/>
      <c r="BT236" s="279"/>
      <c r="BU236" s="279"/>
      <c r="BV236" s="279"/>
      <c r="BW236" s="279"/>
      <c r="BX236" s="279"/>
      <c r="BY236" s="279"/>
      <c r="BZ236" s="279"/>
      <c r="CA236" s="279"/>
      <c r="CB236" s="279"/>
      <c r="CC236" s="279"/>
      <c r="CD236" s="279"/>
      <c r="CE236" s="279"/>
      <c r="CF236" s="279"/>
      <c r="CG236" s="279"/>
      <c r="CH236" s="279"/>
      <c r="CI236" s="279"/>
      <c r="CJ236" s="279"/>
      <c r="CK236" s="279"/>
      <c r="CL236" s="279"/>
      <c r="CM236" s="279"/>
      <c r="CN236" s="279"/>
      <c r="CO236" s="279"/>
      <c r="CP236" s="279"/>
      <c r="CQ236" s="279"/>
      <c r="CR236" s="279"/>
      <c r="CS236" s="279"/>
      <c r="CT236" s="279"/>
      <c r="CU236" s="279"/>
      <c r="CV236" s="279"/>
      <c r="CW236" s="279"/>
      <c r="CX236" s="279"/>
      <c r="CY236" s="279"/>
      <c r="CZ236" s="279"/>
      <c r="DA236" s="279"/>
      <c r="DB236" s="279"/>
      <c r="DC236" s="279"/>
      <c r="DD236" s="279"/>
      <c r="DE236" s="279"/>
      <c r="DF236" s="279"/>
      <c r="DG236" s="279"/>
      <c r="DH236" s="279"/>
      <c r="DI236" s="4"/>
    </row>
    <row r="237" spans="2:113" ht="6.75" customHeight="1">
      <c r="B237" s="349" t="s">
        <v>200</v>
      </c>
      <c r="C237" s="349"/>
      <c r="D237" s="349"/>
      <c r="E237" s="349"/>
      <c r="F237" s="349"/>
      <c r="G237" s="349"/>
      <c r="H237" s="349"/>
      <c r="I237" s="349"/>
      <c r="J237" s="349"/>
      <c r="K237" s="349"/>
      <c r="L237" s="349"/>
      <c r="M237" s="349"/>
      <c r="N237" s="349"/>
      <c r="O237" s="349"/>
      <c r="P237" s="349"/>
      <c r="Q237" s="349"/>
      <c r="R237" s="349"/>
      <c r="S237" s="349"/>
      <c r="T237" s="349"/>
      <c r="U237" s="349"/>
      <c r="V237" s="349"/>
      <c r="W237" s="349"/>
      <c r="X237" s="349"/>
      <c r="Y237" s="349"/>
      <c r="Z237" s="349"/>
      <c r="AA237" s="349"/>
      <c r="AB237" s="349"/>
      <c r="AC237" s="349"/>
      <c r="AD237" s="349"/>
      <c r="AE237" s="349"/>
      <c r="AF237" s="349"/>
      <c r="AG237" s="349"/>
      <c r="AH237" s="349"/>
      <c r="AI237" s="349"/>
      <c r="AJ237" s="349"/>
      <c r="AK237" s="349"/>
      <c r="AL237" s="349"/>
      <c r="AM237" s="349"/>
      <c r="AN237" s="349"/>
      <c r="AO237" s="349"/>
      <c r="AP237" s="349"/>
      <c r="AQ237" s="349"/>
      <c r="AR237" s="349"/>
      <c r="AS237" s="349"/>
      <c r="AT237" s="349"/>
      <c r="AU237" s="349"/>
      <c r="AV237" s="349"/>
      <c r="AW237" s="349"/>
      <c r="AX237" s="349"/>
      <c r="AY237" s="349"/>
      <c r="AZ237" s="349"/>
      <c r="BA237" s="349"/>
      <c r="BB237" s="349"/>
      <c r="BC237" s="349"/>
      <c r="BD237" s="31"/>
      <c r="BF237" s="5"/>
      <c r="BG237" s="240" t="s">
        <v>3</v>
      </c>
      <c r="BH237" s="241"/>
      <c r="BI237" s="241"/>
      <c r="BJ237" s="241"/>
      <c r="BK237" s="241"/>
      <c r="BL237" s="241"/>
      <c r="BM237" s="241"/>
      <c r="BN237" s="241"/>
      <c r="BO237" s="241"/>
      <c r="BP237" s="241"/>
      <c r="BQ237" s="241"/>
      <c r="BR237" s="241"/>
      <c r="BS237" s="241"/>
      <c r="BT237" s="241"/>
      <c r="BU237" s="241"/>
      <c r="BV237" s="241"/>
      <c r="BW237" s="241"/>
      <c r="BX237" s="241"/>
      <c r="BY237" s="241"/>
      <c r="BZ237" s="241"/>
      <c r="CA237" s="241"/>
      <c r="CB237" s="241"/>
      <c r="CC237" s="241"/>
      <c r="CD237" s="241"/>
      <c r="CE237" s="241"/>
      <c r="CF237" s="241"/>
      <c r="CG237" s="241"/>
      <c r="CH237" s="241"/>
      <c r="CI237" s="241"/>
      <c r="CJ237" s="241"/>
      <c r="CK237" s="241"/>
      <c r="CL237" s="241"/>
      <c r="CM237" s="241"/>
      <c r="CN237" s="241"/>
      <c r="CO237" s="241"/>
      <c r="CP237" s="241"/>
      <c r="CQ237" s="241"/>
      <c r="CR237" s="241"/>
      <c r="CS237" s="241"/>
      <c r="CT237" s="241"/>
      <c r="CU237" s="241"/>
      <c r="CV237" s="241"/>
      <c r="CW237" s="241"/>
      <c r="CX237" s="241"/>
      <c r="CY237" s="241"/>
      <c r="CZ237" s="241"/>
      <c r="DA237" s="241"/>
      <c r="DB237" s="241"/>
      <c r="DC237" s="241"/>
      <c r="DD237" s="241"/>
      <c r="DE237" s="241"/>
      <c r="DF237" s="241"/>
      <c r="DG237" s="241"/>
      <c r="DH237" s="242"/>
      <c r="DI237" s="5"/>
    </row>
    <row r="238" spans="1:113" ht="6.75" customHeight="1">
      <c r="A238" s="31"/>
      <c r="B238" s="349"/>
      <c r="C238" s="349"/>
      <c r="D238" s="349"/>
      <c r="E238" s="349"/>
      <c r="F238" s="349"/>
      <c r="G238" s="349"/>
      <c r="H238" s="349"/>
      <c r="I238" s="349"/>
      <c r="J238" s="349"/>
      <c r="K238" s="349"/>
      <c r="L238" s="349"/>
      <c r="M238" s="349"/>
      <c r="N238" s="349"/>
      <c r="O238" s="349"/>
      <c r="P238" s="349"/>
      <c r="Q238" s="349"/>
      <c r="R238" s="349"/>
      <c r="S238" s="349"/>
      <c r="T238" s="349"/>
      <c r="U238" s="349"/>
      <c r="V238" s="349"/>
      <c r="W238" s="349"/>
      <c r="X238" s="349"/>
      <c r="Y238" s="349"/>
      <c r="Z238" s="349"/>
      <c r="AA238" s="349"/>
      <c r="AB238" s="349"/>
      <c r="AC238" s="349"/>
      <c r="AD238" s="349"/>
      <c r="AE238" s="349"/>
      <c r="AF238" s="349"/>
      <c r="AG238" s="349"/>
      <c r="AH238" s="349"/>
      <c r="AI238" s="349"/>
      <c r="AJ238" s="349"/>
      <c r="AK238" s="349"/>
      <c r="AL238" s="349"/>
      <c r="AM238" s="349"/>
      <c r="AN238" s="349"/>
      <c r="AO238" s="349"/>
      <c r="AP238" s="349"/>
      <c r="AQ238" s="349"/>
      <c r="AR238" s="349"/>
      <c r="AS238" s="349"/>
      <c r="AT238" s="349"/>
      <c r="AU238" s="349"/>
      <c r="AV238" s="349"/>
      <c r="AW238" s="349"/>
      <c r="AX238" s="349"/>
      <c r="AY238" s="349"/>
      <c r="AZ238" s="349"/>
      <c r="BA238" s="349"/>
      <c r="BB238" s="349"/>
      <c r="BC238" s="349"/>
      <c r="BD238" s="31"/>
      <c r="BF238" s="5"/>
      <c r="BG238" s="243"/>
      <c r="BH238" s="244"/>
      <c r="BI238" s="244"/>
      <c r="BJ238" s="244"/>
      <c r="BK238" s="244"/>
      <c r="BL238" s="244"/>
      <c r="BM238" s="244"/>
      <c r="BN238" s="244"/>
      <c r="BO238" s="244"/>
      <c r="BP238" s="244"/>
      <c r="BQ238" s="244"/>
      <c r="BR238" s="244"/>
      <c r="BS238" s="244"/>
      <c r="BT238" s="244"/>
      <c r="BU238" s="244"/>
      <c r="BV238" s="244"/>
      <c r="BW238" s="244"/>
      <c r="BX238" s="244"/>
      <c r="BY238" s="244"/>
      <c r="BZ238" s="244"/>
      <c r="CA238" s="244"/>
      <c r="CB238" s="244"/>
      <c r="CC238" s="244"/>
      <c r="CD238" s="244"/>
      <c r="CE238" s="244"/>
      <c r="CF238" s="244"/>
      <c r="CG238" s="244"/>
      <c r="CH238" s="244"/>
      <c r="CI238" s="244"/>
      <c r="CJ238" s="244"/>
      <c r="CK238" s="244"/>
      <c r="CL238" s="244"/>
      <c r="CM238" s="244"/>
      <c r="CN238" s="244"/>
      <c r="CO238" s="244"/>
      <c r="CP238" s="244"/>
      <c r="CQ238" s="244"/>
      <c r="CR238" s="244"/>
      <c r="CS238" s="244"/>
      <c r="CT238" s="244"/>
      <c r="CU238" s="244"/>
      <c r="CV238" s="244"/>
      <c r="CW238" s="244"/>
      <c r="CX238" s="244"/>
      <c r="CY238" s="244"/>
      <c r="CZ238" s="244"/>
      <c r="DA238" s="244"/>
      <c r="DB238" s="244"/>
      <c r="DC238" s="244"/>
      <c r="DD238" s="244"/>
      <c r="DE238" s="244"/>
      <c r="DF238" s="244"/>
      <c r="DG238" s="244"/>
      <c r="DH238" s="245"/>
      <c r="DI238" s="5"/>
    </row>
    <row r="239" spans="1:113" ht="6.75" customHeight="1">
      <c r="A239" s="31"/>
      <c r="B239" s="349"/>
      <c r="C239" s="349"/>
      <c r="D239" s="349"/>
      <c r="E239" s="349"/>
      <c r="F239" s="349"/>
      <c r="G239" s="349"/>
      <c r="H239" s="349"/>
      <c r="I239" s="349"/>
      <c r="J239" s="349"/>
      <c r="K239" s="349"/>
      <c r="L239" s="349"/>
      <c r="M239" s="349"/>
      <c r="N239" s="349"/>
      <c r="O239" s="349"/>
      <c r="P239" s="349"/>
      <c r="Q239" s="349"/>
      <c r="R239" s="349"/>
      <c r="S239" s="349"/>
      <c r="T239" s="349"/>
      <c r="U239" s="349"/>
      <c r="V239" s="349"/>
      <c r="W239" s="349"/>
      <c r="X239" s="349"/>
      <c r="Y239" s="349"/>
      <c r="Z239" s="349"/>
      <c r="AA239" s="349"/>
      <c r="AB239" s="349"/>
      <c r="AC239" s="349"/>
      <c r="AD239" s="349"/>
      <c r="AE239" s="349"/>
      <c r="AF239" s="349"/>
      <c r="AG239" s="349"/>
      <c r="AH239" s="349"/>
      <c r="AI239" s="349"/>
      <c r="AJ239" s="349"/>
      <c r="AK239" s="349"/>
      <c r="AL239" s="349"/>
      <c r="AM239" s="349"/>
      <c r="AN239" s="349"/>
      <c r="AO239" s="349"/>
      <c r="AP239" s="349"/>
      <c r="AQ239" s="349"/>
      <c r="AR239" s="349"/>
      <c r="AS239" s="349"/>
      <c r="AT239" s="349"/>
      <c r="AU239" s="349"/>
      <c r="AV239" s="349"/>
      <c r="AW239" s="349"/>
      <c r="AX239" s="349"/>
      <c r="AY239" s="349"/>
      <c r="AZ239" s="349"/>
      <c r="BA239" s="349"/>
      <c r="BB239" s="349"/>
      <c r="BC239" s="349"/>
      <c r="BD239" s="31"/>
      <c r="BF239" s="5"/>
      <c r="BG239" s="243"/>
      <c r="BH239" s="244"/>
      <c r="BI239" s="244"/>
      <c r="BJ239" s="244"/>
      <c r="BK239" s="244"/>
      <c r="BL239" s="244"/>
      <c r="BM239" s="244"/>
      <c r="BN239" s="244"/>
      <c r="BO239" s="244"/>
      <c r="BP239" s="244"/>
      <c r="BQ239" s="244"/>
      <c r="BR239" s="244"/>
      <c r="BS239" s="244"/>
      <c r="BT239" s="244"/>
      <c r="BU239" s="244"/>
      <c r="BV239" s="244"/>
      <c r="BW239" s="244"/>
      <c r="BX239" s="244"/>
      <c r="BY239" s="244"/>
      <c r="BZ239" s="244"/>
      <c r="CA239" s="244"/>
      <c r="CB239" s="244"/>
      <c r="CC239" s="244"/>
      <c r="CD239" s="244"/>
      <c r="CE239" s="244"/>
      <c r="CF239" s="244"/>
      <c r="CG239" s="244"/>
      <c r="CH239" s="244"/>
      <c r="CI239" s="244"/>
      <c r="CJ239" s="244"/>
      <c r="CK239" s="244"/>
      <c r="CL239" s="244"/>
      <c r="CM239" s="244"/>
      <c r="CN239" s="244"/>
      <c r="CO239" s="244"/>
      <c r="CP239" s="244"/>
      <c r="CQ239" s="244"/>
      <c r="CR239" s="244"/>
      <c r="CS239" s="244"/>
      <c r="CT239" s="244"/>
      <c r="CU239" s="244"/>
      <c r="CV239" s="244"/>
      <c r="CW239" s="244"/>
      <c r="CX239" s="244"/>
      <c r="CY239" s="244"/>
      <c r="CZ239" s="244"/>
      <c r="DA239" s="244"/>
      <c r="DB239" s="244"/>
      <c r="DC239" s="244"/>
      <c r="DD239" s="244"/>
      <c r="DE239" s="244"/>
      <c r="DF239" s="244"/>
      <c r="DG239" s="244"/>
      <c r="DH239" s="245"/>
      <c r="DI239" s="5"/>
    </row>
    <row r="240" spans="1:113" ht="6.75" customHeight="1">
      <c r="A240" s="31"/>
      <c r="B240" s="349"/>
      <c r="C240" s="349"/>
      <c r="D240" s="349"/>
      <c r="E240" s="349"/>
      <c r="F240" s="349"/>
      <c r="G240" s="349"/>
      <c r="H240" s="349"/>
      <c r="I240" s="349"/>
      <c r="J240" s="349"/>
      <c r="K240" s="349"/>
      <c r="L240" s="349"/>
      <c r="M240" s="349"/>
      <c r="N240" s="349"/>
      <c r="O240" s="349"/>
      <c r="P240" s="349"/>
      <c r="Q240" s="349"/>
      <c r="R240" s="349"/>
      <c r="S240" s="349"/>
      <c r="T240" s="349"/>
      <c r="U240" s="349"/>
      <c r="V240" s="349"/>
      <c r="W240" s="349"/>
      <c r="X240" s="349"/>
      <c r="Y240" s="349"/>
      <c r="Z240" s="349"/>
      <c r="AA240" s="349"/>
      <c r="AB240" s="349"/>
      <c r="AC240" s="349"/>
      <c r="AD240" s="349"/>
      <c r="AE240" s="349"/>
      <c r="AF240" s="349"/>
      <c r="AG240" s="349"/>
      <c r="AH240" s="349"/>
      <c r="AI240" s="349"/>
      <c r="AJ240" s="349"/>
      <c r="AK240" s="349"/>
      <c r="AL240" s="349"/>
      <c r="AM240" s="349"/>
      <c r="AN240" s="349"/>
      <c r="AO240" s="349"/>
      <c r="AP240" s="349"/>
      <c r="AQ240" s="349"/>
      <c r="AR240" s="349"/>
      <c r="AS240" s="349"/>
      <c r="AT240" s="349"/>
      <c r="AU240" s="349"/>
      <c r="AV240" s="349"/>
      <c r="AW240" s="349"/>
      <c r="AX240" s="349"/>
      <c r="AY240" s="349"/>
      <c r="AZ240" s="349"/>
      <c r="BA240" s="349"/>
      <c r="BB240" s="349"/>
      <c r="BC240" s="349"/>
      <c r="BD240" s="31"/>
      <c r="BF240" s="5"/>
      <c r="BG240" s="246"/>
      <c r="BH240" s="247"/>
      <c r="BI240" s="247"/>
      <c r="BJ240" s="247"/>
      <c r="BK240" s="247"/>
      <c r="BL240" s="247"/>
      <c r="BM240" s="247"/>
      <c r="BN240" s="247"/>
      <c r="BO240" s="247"/>
      <c r="BP240" s="247"/>
      <c r="BQ240" s="247"/>
      <c r="BR240" s="247"/>
      <c r="BS240" s="247"/>
      <c r="BT240" s="247"/>
      <c r="BU240" s="247"/>
      <c r="BV240" s="247"/>
      <c r="BW240" s="247"/>
      <c r="BX240" s="247"/>
      <c r="BY240" s="247"/>
      <c r="BZ240" s="247"/>
      <c r="CA240" s="247"/>
      <c r="CB240" s="247"/>
      <c r="CC240" s="247"/>
      <c r="CD240" s="247"/>
      <c r="CE240" s="247"/>
      <c r="CF240" s="247"/>
      <c r="CG240" s="247"/>
      <c r="CH240" s="247"/>
      <c r="CI240" s="247"/>
      <c r="CJ240" s="247"/>
      <c r="CK240" s="247"/>
      <c r="CL240" s="247"/>
      <c r="CM240" s="247"/>
      <c r="CN240" s="247"/>
      <c r="CO240" s="247"/>
      <c r="CP240" s="247"/>
      <c r="CQ240" s="247"/>
      <c r="CR240" s="247"/>
      <c r="CS240" s="247"/>
      <c r="CT240" s="247"/>
      <c r="CU240" s="247"/>
      <c r="CV240" s="247"/>
      <c r="CW240" s="247"/>
      <c r="CX240" s="247"/>
      <c r="CY240" s="247"/>
      <c r="CZ240" s="247"/>
      <c r="DA240" s="247"/>
      <c r="DB240" s="247"/>
      <c r="DC240" s="247"/>
      <c r="DD240" s="247"/>
      <c r="DE240" s="247"/>
      <c r="DF240" s="247"/>
      <c r="DG240" s="247"/>
      <c r="DH240" s="248"/>
      <c r="DI240" s="5"/>
    </row>
    <row r="241" spans="1:56" ht="6.75" customHeight="1">
      <c r="A241" s="31"/>
      <c r="B241" s="349"/>
      <c r="C241" s="349"/>
      <c r="D241" s="349"/>
      <c r="E241" s="349"/>
      <c r="F241" s="349"/>
      <c r="G241" s="349"/>
      <c r="H241" s="349"/>
      <c r="I241" s="349"/>
      <c r="J241" s="349"/>
      <c r="K241" s="349"/>
      <c r="L241" s="349"/>
      <c r="M241" s="349"/>
      <c r="N241" s="349"/>
      <c r="O241" s="349"/>
      <c r="P241" s="349"/>
      <c r="Q241" s="349"/>
      <c r="R241" s="349"/>
      <c r="S241" s="349"/>
      <c r="T241" s="349"/>
      <c r="U241" s="349"/>
      <c r="V241" s="349"/>
      <c r="W241" s="349"/>
      <c r="X241" s="349"/>
      <c r="Y241" s="349"/>
      <c r="Z241" s="349"/>
      <c r="AA241" s="349"/>
      <c r="AB241" s="349"/>
      <c r="AC241" s="349"/>
      <c r="AD241" s="349"/>
      <c r="AE241" s="349"/>
      <c r="AF241" s="349"/>
      <c r="AG241" s="349"/>
      <c r="AH241" s="349"/>
      <c r="AI241" s="349"/>
      <c r="AJ241" s="349"/>
      <c r="AK241" s="349"/>
      <c r="AL241" s="349"/>
      <c r="AM241" s="349"/>
      <c r="AN241" s="349"/>
      <c r="AO241" s="349"/>
      <c r="AP241" s="349"/>
      <c r="AQ241" s="349"/>
      <c r="AR241" s="349"/>
      <c r="AS241" s="349"/>
      <c r="AT241" s="349"/>
      <c r="AU241" s="349"/>
      <c r="AV241" s="349"/>
      <c r="AW241" s="349"/>
      <c r="AX241" s="349"/>
      <c r="AY241" s="349"/>
      <c r="AZ241" s="349"/>
      <c r="BA241" s="349"/>
      <c r="BB241" s="349"/>
      <c r="BC241" s="349"/>
      <c r="BD241" s="31"/>
    </row>
    <row r="242" spans="1:113" ht="6.75" customHeight="1">
      <c r="A242" s="31"/>
      <c r="B242" s="349"/>
      <c r="C242" s="349"/>
      <c r="D242" s="349"/>
      <c r="E242" s="349"/>
      <c r="F242" s="349"/>
      <c r="G242" s="349"/>
      <c r="H242" s="349"/>
      <c r="I242" s="349"/>
      <c r="J242" s="349"/>
      <c r="K242" s="349"/>
      <c r="L242" s="349"/>
      <c r="M242" s="349"/>
      <c r="N242" s="349"/>
      <c r="O242" s="349"/>
      <c r="P242" s="349"/>
      <c r="Q242" s="349"/>
      <c r="R242" s="349"/>
      <c r="S242" s="349"/>
      <c r="T242" s="349"/>
      <c r="U242" s="349"/>
      <c r="V242" s="349"/>
      <c r="W242" s="349"/>
      <c r="X242" s="349"/>
      <c r="Y242" s="349"/>
      <c r="Z242" s="349"/>
      <c r="AA242" s="349"/>
      <c r="AB242" s="349"/>
      <c r="AC242" s="349"/>
      <c r="AD242" s="349"/>
      <c r="AE242" s="349"/>
      <c r="AF242" s="349"/>
      <c r="AG242" s="349"/>
      <c r="AH242" s="349"/>
      <c r="AI242" s="349"/>
      <c r="AJ242" s="349"/>
      <c r="AK242" s="349"/>
      <c r="AL242" s="349"/>
      <c r="AM242" s="349"/>
      <c r="AN242" s="349"/>
      <c r="AO242" s="349"/>
      <c r="AP242" s="349"/>
      <c r="AQ242" s="349"/>
      <c r="AR242" s="349"/>
      <c r="AS242" s="349"/>
      <c r="AT242" s="349"/>
      <c r="AU242" s="349"/>
      <c r="AV242" s="349"/>
      <c r="AW242" s="349"/>
      <c r="AX242" s="349"/>
      <c r="AY242" s="349"/>
      <c r="AZ242" s="349"/>
      <c r="BA242" s="349"/>
      <c r="BB242" s="349"/>
      <c r="BC242" s="349"/>
      <c r="BD242" s="31"/>
      <c r="BG242" s="338" t="s">
        <v>180</v>
      </c>
      <c r="BH242" s="338"/>
      <c r="BI242" s="338"/>
      <c r="BJ242" s="338"/>
      <c r="BK242" s="338"/>
      <c r="BL242" s="338"/>
      <c r="BM242" s="338"/>
      <c r="BN242" s="338"/>
      <c r="BO242" s="338"/>
      <c r="BP242" s="338"/>
      <c r="BQ242" s="338"/>
      <c r="BR242" s="338"/>
      <c r="BS242" s="338"/>
      <c r="BT242" s="338"/>
      <c r="BU242" s="338"/>
      <c r="BV242" s="338"/>
      <c r="BW242" s="338"/>
      <c r="BX242" s="338"/>
      <c r="BY242" s="338"/>
      <c r="BZ242" s="338"/>
      <c r="CA242" s="338"/>
      <c r="CB242" s="338"/>
      <c r="CC242" s="338"/>
      <c r="CD242" s="338"/>
      <c r="CE242" s="338"/>
      <c r="CF242" s="338"/>
      <c r="CG242" s="338"/>
      <c r="CH242" s="338"/>
      <c r="CI242" s="338"/>
      <c r="CJ242" s="338"/>
      <c r="CK242" s="338"/>
      <c r="CL242" s="338"/>
      <c r="CM242" s="338"/>
      <c r="CN242" s="338"/>
      <c r="CO242" s="338"/>
      <c r="CP242" s="338"/>
      <c r="CQ242" s="338"/>
      <c r="CR242" s="338"/>
      <c r="CS242" s="338"/>
      <c r="CT242" s="338"/>
      <c r="CU242" s="338"/>
      <c r="CV242" s="338"/>
      <c r="CW242" s="338"/>
      <c r="CX242" s="338"/>
      <c r="CY242" s="338"/>
      <c r="CZ242" s="338"/>
      <c r="DA242" s="338"/>
      <c r="DB242" s="338"/>
      <c r="DC242" s="338"/>
      <c r="DD242" s="338"/>
      <c r="DE242" s="338"/>
      <c r="DF242" s="338"/>
      <c r="DG242" s="338"/>
      <c r="DH242" s="338"/>
      <c r="DI242" s="36"/>
    </row>
    <row r="243" spans="1:113" ht="6.75" customHeight="1">
      <c r="A243" s="31"/>
      <c r="B243" s="349"/>
      <c r="C243" s="349"/>
      <c r="D243" s="349"/>
      <c r="E243" s="349"/>
      <c r="F243" s="349"/>
      <c r="G243" s="349"/>
      <c r="H243" s="349"/>
      <c r="I243" s="349"/>
      <c r="J243" s="349"/>
      <c r="K243" s="349"/>
      <c r="L243" s="349"/>
      <c r="M243" s="349"/>
      <c r="N243" s="349"/>
      <c r="O243" s="349"/>
      <c r="P243" s="349"/>
      <c r="Q243" s="349"/>
      <c r="R243" s="349"/>
      <c r="S243" s="349"/>
      <c r="T243" s="349"/>
      <c r="U243" s="349"/>
      <c r="V243" s="349"/>
      <c r="W243" s="349"/>
      <c r="X243" s="349"/>
      <c r="Y243" s="349"/>
      <c r="Z243" s="349"/>
      <c r="AA243" s="349"/>
      <c r="AB243" s="349"/>
      <c r="AC243" s="349"/>
      <c r="AD243" s="349"/>
      <c r="AE243" s="349"/>
      <c r="AF243" s="349"/>
      <c r="AG243" s="349"/>
      <c r="AH243" s="349"/>
      <c r="AI243" s="349"/>
      <c r="AJ243" s="349"/>
      <c r="AK243" s="349"/>
      <c r="AL243" s="349"/>
      <c r="AM243" s="349"/>
      <c r="AN243" s="349"/>
      <c r="AO243" s="349"/>
      <c r="AP243" s="349"/>
      <c r="AQ243" s="349"/>
      <c r="AR243" s="349"/>
      <c r="AS243" s="349"/>
      <c r="AT243" s="349"/>
      <c r="AU243" s="349"/>
      <c r="AV243" s="349"/>
      <c r="AW243" s="349"/>
      <c r="AX243" s="349"/>
      <c r="AY243" s="349"/>
      <c r="AZ243" s="349"/>
      <c r="BA243" s="349"/>
      <c r="BB243" s="349"/>
      <c r="BC243" s="349"/>
      <c r="BD243" s="31"/>
      <c r="BF243" s="36"/>
      <c r="BG243" s="338"/>
      <c r="BH243" s="338"/>
      <c r="BI243" s="338"/>
      <c r="BJ243" s="338"/>
      <c r="BK243" s="338"/>
      <c r="BL243" s="338"/>
      <c r="BM243" s="338"/>
      <c r="BN243" s="338"/>
      <c r="BO243" s="338"/>
      <c r="BP243" s="338"/>
      <c r="BQ243" s="338"/>
      <c r="BR243" s="338"/>
      <c r="BS243" s="338"/>
      <c r="BT243" s="338"/>
      <c r="BU243" s="338"/>
      <c r="BV243" s="338"/>
      <c r="BW243" s="338"/>
      <c r="BX243" s="338"/>
      <c r="BY243" s="338"/>
      <c r="BZ243" s="338"/>
      <c r="CA243" s="338"/>
      <c r="CB243" s="338"/>
      <c r="CC243" s="338"/>
      <c r="CD243" s="338"/>
      <c r="CE243" s="338"/>
      <c r="CF243" s="338"/>
      <c r="CG243" s="338"/>
      <c r="CH243" s="338"/>
      <c r="CI243" s="338"/>
      <c r="CJ243" s="338"/>
      <c r="CK243" s="338"/>
      <c r="CL243" s="338"/>
      <c r="CM243" s="338"/>
      <c r="CN243" s="338"/>
      <c r="CO243" s="338"/>
      <c r="CP243" s="338"/>
      <c r="CQ243" s="338"/>
      <c r="CR243" s="338"/>
      <c r="CS243" s="338"/>
      <c r="CT243" s="338"/>
      <c r="CU243" s="338"/>
      <c r="CV243" s="338"/>
      <c r="CW243" s="338"/>
      <c r="CX243" s="338"/>
      <c r="CY243" s="338"/>
      <c r="CZ243" s="338"/>
      <c r="DA243" s="338"/>
      <c r="DB243" s="338"/>
      <c r="DC243" s="338"/>
      <c r="DD243" s="338"/>
      <c r="DE243" s="338"/>
      <c r="DF243" s="338"/>
      <c r="DG243" s="338"/>
      <c r="DH243" s="338"/>
      <c r="DI243" s="36"/>
    </row>
    <row r="244" spans="2:113" ht="6.75" customHeight="1">
      <c r="B244" s="349" t="s">
        <v>201</v>
      </c>
      <c r="C244" s="349"/>
      <c r="D244" s="349"/>
      <c r="E244" s="349"/>
      <c r="F244" s="349"/>
      <c r="G244" s="349"/>
      <c r="H244" s="349"/>
      <c r="I244" s="349"/>
      <c r="J244" s="349"/>
      <c r="K244" s="349"/>
      <c r="L244" s="349"/>
      <c r="M244" s="349"/>
      <c r="N244" s="349"/>
      <c r="O244" s="349"/>
      <c r="P244" s="349"/>
      <c r="Q244" s="349"/>
      <c r="R244" s="349"/>
      <c r="S244" s="349"/>
      <c r="T244" s="349"/>
      <c r="U244" s="349"/>
      <c r="V244" s="349"/>
      <c r="W244" s="349"/>
      <c r="X244" s="349"/>
      <c r="Y244" s="349"/>
      <c r="Z244" s="349"/>
      <c r="AA244" s="349"/>
      <c r="AB244" s="349"/>
      <c r="AC244" s="349"/>
      <c r="AD244" s="349"/>
      <c r="AE244" s="349"/>
      <c r="AF244" s="349"/>
      <c r="AG244" s="349"/>
      <c r="AH244" s="349"/>
      <c r="AI244" s="349"/>
      <c r="AJ244" s="349"/>
      <c r="AK244" s="349"/>
      <c r="AL244" s="349"/>
      <c r="AM244" s="349"/>
      <c r="AN244" s="349"/>
      <c r="AO244" s="349"/>
      <c r="AP244" s="349"/>
      <c r="AQ244" s="349"/>
      <c r="AR244" s="349"/>
      <c r="AS244" s="349"/>
      <c r="AT244" s="349"/>
      <c r="AU244" s="349"/>
      <c r="AV244" s="349"/>
      <c r="AW244" s="349"/>
      <c r="AX244" s="349"/>
      <c r="AY244" s="349"/>
      <c r="AZ244" s="349"/>
      <c r="BA244" s="349"/>
      <c r="BB244" s="349"/>
      <c r="BC244" s="349"/>
      <c r="BD244" s="31"/>
      <c r="BF244" s="36"/>
      <c r="BG244" s="338"/>
      <c r="BH244" s="338"/>
      <c r="BI244" s="338"/>
      <c r="BJ244" s="338"/>
      <c r="BK244" s="338"/>
      <c r="BL244" s="338"/>
      <c r="BM244" s="338"/>
      <c r="BN244" s="338"/>
      <c r="BO244" s="338"/>
      <c r="BP244" s="338"/>
      <c r="BQ244" s="338"/>
      <c r="BR244" s="338"/>
      <c r="BS244" s="338"/>
      <c r="BT244" s="338"/>
      <c r="BU244" s="338"/>
      <c r="BV244" s="338"/>
      <c r="BW244" s="338"/>
      <c r="BX244" s="338"/>
      <c r="BY244" s="338"/>
      <c r="BZ244" s="338"/>
      <c r="CA244" s="338"/>
      <c r="CB244" s="338"/>
      <c r="CC244" s="338"/>
      <c r="CD244" s="338"/>
      <c r="CE244" s="338"/>
      <c r="CF244" s="338"/>
      <c r="CG244" s="338"/>
      <c r="CH244" s="338"/>
      <c r="CI244" s="338"/>
      <c r="CJ244" s="338"/>
      <c r="CK244" s="338"/>
      <c r="CL244" s="338"/>
      <c r="CM244" s="338"/>
      <c r="CN244" s="338"/>
      <c r="CO244" s="338"/>
      <c r="CP244" s="338"/>
      <c r="CQ244" s="338"/>
      <c r="CR244" s="338"/>
      <c r="CS244" s="338"/>
      <c r="CT244" s="338"/>
      <c r="CU244" s="338"/>
      <c r="CV244" s="338"/>
      <c r="CW244" s="338"/>
      <c r="CX244" s="338"/>
      <c r="CY244" s="338"/>
      <c r="CZ244" s="338"/>
      <c r="DA244" s="338"/>
      <c r="DB244" s="338"/>
      <c r="DC244" s="338"/>
      <c r="DD244" s="338"/>
      <c r="DE244" s="338"/>
      <c r="DF244" s="338"/>
      <c r="DG244" s="338"/>
      <c r="DH244" s="338"/>
      <c r="DI244" s="36"/>
    </row>
    <row r="245" spans="1:113" ht="6.75" customHeight="1">
      <c r="A245" s="31"/>
      <c r="B245" s="349"/>
      <c r="C245" s="349"/>
      <c r="D245" s="349"/>
      <c r="E245" s="349"/>
      <c r="F245" s="349"/>
      <c r="G245" s="349"/>
      <c r="H245" s="349"/>
      <c r="I245" s="349"/>
      <c r="J245" s="349"/>
      <c r="K245" s="349"/>
      <c r="L245" s="349"/>
      <c r="M245" s="349"/>
      <c r="N245" s="349"/>
      <c r="O245" s="349"/>
      <c r="P245" s="349"/>
      <c r="Q245" s="349"/>
      <c r="R245" s="349"/>
      <c r="S245" s="349"/>
      <c r="T245" s="349"/>
      <c r="U245" s="349"/>
      <c r="V245" s="349"/>
      <c r="W245" s="349"/>
      <c r="X245" s="349"/>
      <c r="Y245" s="349"/>
      <c r="Z245" s="349"/>
      <c r="AA245" s="349"/>
      <c r="AB245" s="349"/>
      <c r="AC245" s="349"/>
      <c r="AD245" s="349"/>
      <c r="AE245" s="349"/>
      <c r="AF245" s="349"/>
      <c r="AG245" s="349"/>
      <c r="AH245" s="349"/>
      <c r="AI245" s="349"/>
      <c r="AJ245" s="349"/>
      <c r="AK245" s="349"/>
      <c r="AL245" s="349"/>
      <c r="AM245" s="349"/>
      <c r="AN245" s="349"/>
      <c r="AO245" s="349"/>
      <c r="AP245" s="349"/>
      <c r="AQ245" s="349"/>
      <c r="AR245" s="349"/>
      <c r="AS245" s="349"/>
      <c r="AT245" s="349"/>
      <c r="AU245" s="349"/>
      <c r="AV245" s="349"/>
      <c r="AW245" s="349"/>
      <c r="AX245" s="349"/>
      <c r="AY245" s="349"/>
      <c r="AZ245" s="349"/>
      <c r="BA245" s="349"/>
      <c r="BB245" s="349"/>
      <c r="BC245" s="349"/>
      <c r="BD245" s="31"/>
      <c r="BF245" s="36"/>
      <c r="BG245" s="338"/>
      <c r="BH245" s="338"/>
      <c r="BI245" s="338"/>
      <c r="BJ245" s="338"/>
      <c r="BK245" s="338"/>
      <c r="BL245" s="338"/>
      <c r="BM245" s="338"/>
      <c r="BN245" s="338"/>
      <c r="BO245" s="338"/>
      <c r="BP245" s="338"/>
      <c r="BQ245" s="338"/>
      <c r="BR245" s="338"/>
      <c r="BS245" s="338"/>
      <c r="BT245" s="338"/>
      <c r="BU245" s="338"/>
      <c r="BV245" s="338"/>
      <c r="BW245" s="338"/>
      <c r="BX245" s="338"/>
      <c r="BY245" s="338"/>
      <c r="BZ245" s="338"/>
      <c r="CA245" s="338"/>
      <c r="CB245" s="338"/>
      <c r="CC245" s="338"/>
      <c r="CD245" s="338"/>
      <c r="CE245" s="338"/>
      <c r="CF245" s="338"/>
      <c r="CG245" s="338"/>
      <c r="CH245" s="338"/>
      <c r="CI245" s="338"/>
      <c r="CJ245" s="338"/>
      <c r="CK245" s="338"/>
      <c r="CL245" s="338"/>
      <c r="CM245" s="338"/>
      <c r="CN245" s="338"/>
      <c r="CO245" s="338"/>
      <c r="CP245" s="338"/>
      <c r="CQ245" s="338"/>
      <c r="CR245" s="338"/>
      <c r="CS245" s="338"/>
      <c r="CT245" s="338"/>
      <c r="CU245" s="338"/>
      <c r="CV245" s="338"/>
      <c r="CW245" s="338"/>
      <c r="CX245" s="338"/>
      <c r="CY245" s="338"/>
      <c r="CZ245" s="338"/>
      <c r="DA245" s="338"/>
      <c r="DB245" s="338"/>
      <c r="DC245" s="338"/>
      <c r="DD245" s="338"/>
      <c r="DE245" s="338"/>
      <c r="DF245" s="338"/>
      <c r="DG245" s="338"/>
      <c r="DH245" s="338"/>
      <c r="DI245" s="36"/>
    </row>
    <row r="246" spans="1:113" ht="6.75" customHeight="1">
      <c r="A246" s="31"/>
      <c r="B246" s="349"/>
      <c r="C246" s="349"/>
      <c r="D246" s="349"/>
      <c r="E246" s="349"/>
      <c r="F246" s="349"/>
      <c r="G246" s="349"/>
      <c r="H246" s="349"/>
      <c r="I246" s="349"/>
      <c r="J246" s="349"/>
      <c r="K246" s="349"/>
      <c r="L246" s="349"/>
      <c r="M246" s="349"/>
      <c r="N246" s="349"/>
      <c r="O246" s="349"/>
      <c r="P246" s="349"/>
      <c r="Q246" s="349"/>
      <c r="R246" s="349"/>
      <c r="S246" s="349"/>
      <c r="T246" s="349"/>
      <c r="U246" s="349"/>
      <c r="V246" s="349"/>
      <c r="W246" s="349"/>
      <c r="X246" s="349"/>
      <c r="Y246" s="349"/>
      <c r="Z246" s="349"/>
      <c r="AA246" s="349"/>
      <c r="AB246" s="349"/>
      <c r="AC246" s="349"/>
      <c r="AD246" s="349"/>
      <c r="AE246" s="349"/>
      <c r="AF246" s="349"/>
      <c r="AG246" s="349"/>
      <c r="AH246" s="349"/>
      <c r="AI246" s="349"/>
      <c r="AJ246" s="349"/>
      <c r="AK246" s="349"/>
      <c r="AL246" s="349"/>
      <c r="AM246" s="349"/>
      <c r="AN246" s="349"/>
      <c r="AO246" s="349"/>
      <c r="AP246" s="349"/>
      <c r="AQ246" s="349"/>
      <c r="AR246" s="349"/>
      <c r="AS246" s="349"/>
      <c r="AT246" s="349"/>
      <c r="AU246" s="349"/>
      <c r="AV246" s="349"/>
      <c r="AW246" s="349"/>
      <c r="AX246" s="349"/>
      <c r="AY246" s="349"/>
      <c r="AZ246" s="349"/>
      <c r="BA246" s="349"/>
      <c r="BB246" s="349"/>
      <c r="BC246" s="349"/>
      <c r="BD246" s="31"/>
      <c r="BF246" s="36"/>
      <c r="BG246" s="338"/>
      <c r="BH246" s="338"/>
      <c r="BI246" s="338"/>
      <c r="BJ246" s="338"/>
      <c r="BK246" s="338"/>
      <c r="BL246" s="338"/>
      <c r="BM246" s="338"/>
      <c r="BN246" s="338"/>
      <c r="BO246" s="338"/>
      <c r="BP246" s="338"/>
      <c r="BQ246" s="338"/>
      <c r="BR246" s="338"/>
      <c r="BS246" s="338"/>
      <c r="BT246" s="338"/>
      <c r="BU246" s="338"/>
      <c r="BV246" s="338"/>
      <c r="BW246" s="338"/>
      <c r="BX246" s="338"/>
      <c r="BY246" s="338"/>
      <c r="BZ246" s="338"/>
      <c r="CA246" s="338"/>
      <c r="CB246" s="338"/>
      <c r="CC246" s="338"/>
      <c r="CD246" s="338"/>
      <c r="CE246" s="338"/>
      <c r="CF246" s="338"/>
      <c r="CG246" s="338"/>
      <c r="CH246" s="338"/>
      <c r="CI246" s="338"/>
      <c r="CJ246" s="338"/>
      <c r="CK246" s="338"/>
      <c r="CL246" s="338"/>
      <c r="CM246" s="338"/>
      <c r="CN246" s="338"/>
      <c r="CO246" s="338"/>
      <c r="CP246" s="338"/>
      <c r="CQ246" s="338"/>
      <c r="CR246" s="338"/>
      <c r="CS246" s="338"/>
      <c r="CT246" s="338"/>
      <c r="CU246" s="338"/>
      <c r="CV246" s="338"/>
      <c r="CW246" s="338"/>
      <c r="CX246" s="338"/>
      <c r="CY246" s="338"/>
      <c r="CZ246" s="338"/>
      <c r="DA246" s="338"/>
      <c r="DB246" s="338"/>
      <c r="DC246" s="338"/>
      <c r="DD246" s="338"/>
      <c r="DE246" s="338"/>
      <c r="DF246" s="338"/>
      <c r="DG246" s="338"/>
      <c r="DH246" s="338"/>
      <c r="DI246" s="36"/>
    </row>
    <row r="247" spans="1:56" ht="6.75" customHeight="1">
      <c r="A247" s="31"/>
      <c r="B247" s="349"/>
      <c r="C247" s="349"/>
      <c r="D247" s="349"/>
      <c r="E247" s="349"/>
      <c r="F247" s="349"/>
      <c r="G247" s="349"/>
      <c r="H247" s="349"/>
      <c r="I247" s="349"/>
      <c r="J247" s="349"/>
      <c r="K247" s="349"/>
      <c r="L247" s="349"/>
      <c r="M247" s="349"/>
      <c r="N247" s="349"/>
      <c r="O247" s="349"/>
      <c r="P247" s="349"/>
      <c r="Q247" s="349"/>
      <c r="R247" s="349"/>
      <c r="S247" s="349"/>
      <c r="T247" s="349"/>
      <c r="U247" s="349"/>
      <c r="V247" s="349"/>
      <c r="W247" s="349"/>
      <c r="X247" s="349"/>
      <c r="Y247" s="349"/>
      <c r="Z247" s="349"/>
      <c r="AA247" s="349"/>
      <c r="AB247" s="349"/>
      <c r="AC247" s="349"/>
      <c r="AD247" s="349"/>
      <c r="AE247" s="349"/>
      <c r="AF247" s="349"/>
      <c r="AG247" s="349"/>
      <c r="AH247" s="349"/>
      <c r="AI247" s="349"/>
      <c r="AJ247" s="349"/>
      <c r="AK247" s="349"/>
      <c r="AL247" s="349"/>
      <c r="AM247" s="349"/>
      <c r="AN247" s="349"/>
      <c r="AO247" s="349"/>
      <c r="AP247" s="349"/>
      <c r="AQ247" s="349"/>
      <c r="AR247" s="349"/>
      <c r="AS247" s="349"/>
      <c r="AT247" s="349"/>
      <c r="AU247" s="349"/>
      <c r="AV247" s="349"/>
      <c r="AW247" s="349"/>
      <c r="AX247" s="349"/>
      <c r="AY247" s="349"/>
      <c r="AZ247" s="349"/>
      <c r="BA247" s="349"/>
      <c r="BB247" s="349"/>
      <c r="BC247" s="349"/>
      <c r="BD247" s="31"/>
    </row>
    <row r="248" spans="1:56" ht="6.75" customHeight="1">
      <c r="A248" s="31"/>
      <c r="B248" s="349"/>
      <c r="C248" s="349"/>
      <c r="D248" s="349"/>
      <c r="E248" s="349"/>
      <c r="F248" s="349"/>
      <c r="G248" s="349"/>
      <c r="H248" s="349"/>
      <c r="I248" s="349"/>
      <c r="J248" s="349"/>
      <c r="K248" s="349"/>
      <c r="L248" s="349"/>
      <c r="M248" s="349"/>
      <c r="N248" s="349"/>
      <c r="O248" s="349"/>
      <c r="P248" s="349"/>
      <c r="Q248" s="349"/>
      <c r="R248" s="349"/>
      <c r="S248" s="349"/>
      <c r="T248" s="349"/>
      <c r="U248" s="349"/>
      <c r="V248" s="349"/>
      <c r="W248" s="349"/>
      <c r="X248" s="349"/>
      <c r="Y248" s="349"/>
      <c r="Z248" s="349"/>
      <c r="AA248" s="349"/>
      <c r="AB248" s="349"/>
      <c r="AC248" s="349"/>
      <c r="AD248" s="349"/>
      <c r="AE248" s="349"/>
      <c r="AF248" s="349"/>
      <c r="AG248" s="349"/>
      <c r="AH248" s="349"/>
      <c r="AI248" s="349"/>
      <c r="AJ248" s="349"/>
      <c r="AK248" s="349"/>
      <c r="AL248" s="349"/>
      <c r="AM248" s="349"/>
      <c r="AN248" s="349"/>
      <c r="AO248" s="349"/>
      <c r="AP248" s="349"/>
      <c r="AQ248" s="349"/>
      <c r="AR248" s="349"/>
      <c r="AS248" s="349"/>
      <c r="AT248" s="349"/>
      <c r="AU248" s="349"/>
      <c r="AV248" s="349"/>
      <c r="AW248" s="349"/>
      <c r="AX248" s="349"/>
      <c r="AY248" s="349"/>
      <c r="AZ248" s="349"/>
      <c r="BA248" s="349"/>
      <c r="BB248" s="349"/>
      <c r="BC248" s="349"/>
      <c r="BD248" s="31"/>
    </row>
    <row r="249" spans="1:112" ht="6.75" customHeight="1">
      <c r="A249" s="30"/>
      <c r="B249" s="199" t="s">
        <v>178</v>
      </c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G249" s="143" t="s">
        <v>188</v>
      </c>
      <c r="BH249" s="143"/>
      <c r="BI249" s="143"/>
      <c r="BJ249" s="143"/>
      <c r="BK249" s="143"/>
      <c r="BL249" s="143"/>
      <c r="BM249" s="143"/>
      <c r="BN249" s="143"/>
      <c r="BO249" s="143"/>
      <c r="BP249" s="143"/>
      <c r="BQ249" s="143"/>
      <c r="BR249" s="143"/>
      <c r="BS249" s="144"/>
      <c r="BT249" s="126">
        <f>CONCATENATE(B42,B46,B50)</f>
      </c>
      <c r="BU249" s="127"/>
      <c r="BV249" s="127"/>
      <c r="BW249" s="127"/>
      <c r="BX249" s="127"/>
      <c r="BY249" s="127"/>
      <c r="BZ249" s="127"/>
      <c r="CA249" s="127"/>
      <c r="CB249" s="127"/>
      <c r="CC249" s="127"/>
      <c r="CD249" s="127"/>
      <c r="CE249" s="127"/>
      <c r="CF249" s="127"/>
      <c r="CG249" s="127"/>
      <c r="CH249" s="127"/>
      <c r="CI249" s="127"/>
      <c r="CJ249" s="127"/>
      <c r="CK249" s="127"/>
      <c r="CL249" s="127"/>
      <c r="CM249" s="127"/>
      <c r="CN249" s="127"/>
      <c r="CO249" s="127"/>
      <c r="CP249" s="127"/>
      <c r="CQ249" s="127"/>
      <c r="CR249" s="127"/>
      <c r="CS249" s="127"/>
      <c r="CT249" s="127"/>
      <c r="CU249" s="127"/>
      <c r="CV249" s="127"/>
      <c r="CW249" s="127"/>
      <c r="CX249" s="127"/>
      <c r="CY249" s="127"/>
      <c r="CZ249" s="127"/>
      <c r="DA249" s="127"/>
      <c r="DB249" s="127"/>
      <c r="DC249" s="127"/>
      <c r="DD249" s="127"/>
      <c r="DE249" s="127"/>
      <c r="DF249" s="127"/>
      <c r="DG249" s="127"/>
      <c r="DH249" s="128"/>
    </row>
    <row r="250" spans="1:112" ht="6.75" customHeight="1">
      <c r="A250" s="30"/>
      <c r="B250" s="199"/>
      <c r="C250" s="199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  <c r="Z250" s="199"/>
      <c r="AA250" s="199"/>
      <c r="AB250" s="199"/>
      <c r="AC250" s="199"/>
      <c r="AD250" s="199"/>
      <c r="AE250" s="199"/>
      <c r="AF250" s="199"/>
      <c r="AG250" s="199"/>
      <c r="AH250" s="199"/>
      <c r="AI250" s="199"/>
      <c r="AJ250" s="199"/>
      <c r="AK250" s="199"/>
      <c r="AL250" s="199"/>
      <c r="AM250" s="199"/>
      <c r="AN250" s="199"/>
      <c r="AO250" s="199"/>
      <c r="AP250" s="199"/>
      <c r="AQ250" s="199"/>
      <c r="AR250" s="199"/>
      <c r="AS250" s="199"/>
      <c r="AT250" s="199"/>
      <c r="AU250" s="199"/>
      <c r="AV250" s="199"/>
      <c r="AW250" s="199"/>
      <c r="AX250" s="199"/>
      <c r="AY250" s="199"/>
      <c r="AZ250" s="199"/>
      <c r="BA250" s="199"/>
      <c r="BB250" s="199"/>
      <c r="BC250" s="199"/>
      <c r="BD250" s="199"/>
      <c r="BG250" s="143"/>
      <c r="BH250" s="143"/>
      <c r="BI250" s="143"/>
      <c r="BJ250" s="143"/>
      <c r="BK250" s="143"/>
      <c r="BL250" s="143"/>
      <c r="BM250" s="143"/>
      <c r="BN250" s="143"/>
      <c r="BO250" s="143"/>
      <c r="BP250" s="143"/>
      <c r="BQ250" s="143"/>
      <c r="BR250" s="143"/>
      <c r="BS250" s="144"/>
      <c r="BT250" s="129"/>
      <c r="BU250" s="130"/>
      <c r="BV250" s="130"/>
      <c r="BW250" s="130"/>
      <c r="BX250" s="130"/>
      <c r="BY250" s="130"/>
      <c r="BZ250" s="130"/>
      <c r="CA250" s="130"/>
      <c r="CB250" s="130"/>
      <c r="CC250" s="130"/>
      <c r="CD250" s="130"/>
      <c r="CE250" s="130"/>
      <c r="CF250" s="130"/>
      <c r="CG250" s="130"/>
      <c r="CH250" s="130"/>
      <c r="CI250" s="130"/>
      <c r="CJ250" s="130"/>
      <c r="CK250" s="130"/>
      <c r="CL250" s="130"/>
      <c r="CM250" s="130"/>
      <c r="CN250" s="130"/>
      <c r="CO250" s="130"/>
      <c r="CP250" s="130"/>
      <c r="CQ250" s="130"/>
      <c r="CR250" s="130"/>
      <c r="CS250" s="130"/>
      <c r="CT250" s="130"/>
      <c r="CU250" s="130"/>
      <c r="CV250" s="130"/>
      <c r="CW250" s="130"/>
      <c r="CX250" s="130"/>
      <c r="CY250" s="130"/>
      <c r="CZ250" s="130"/>
      <c r="DA250" s="130"/>
      <c r="DB250" s="130"/>
      <c r="DC250" s="130"/>
      <c r="DD250" s="130"/>
      <c r="DE250" s="130"/>
      <c r="DF250" s="130"/>
      <c r="DG250" s="130"/>
      <c r="DH250" s="131"/>
    </row>
    <row r="251" spans="2:112" ht="6.75" customHeight="1">
      <c r="B251" s="349" t="s">
        <v>202</v>
      </c>
      <c r="C251" s="349"/>
      <c r="D251" s="349"/>
      <c r="E251" s="349"/>
      <c r="F251" s="349"/>
      <c r="G251" s="349"/>
      <c r="H251" s="349"/>
      <c r="I251" s="349"/>
      <c r="J251" s="349"/>
      <c r="K251" s="349"/>
      <c r="L251" s="349"/>
      <c r="M251" s="349"/>
      <c r="N251" s="349"/>
      <c r="O251" s="349"/>
      <c r="P251" s="349"/>
      <c r="Q251" s="349"/>
      <c r="R251" s="349"/>
      <c r="S251" s="349"/>
      <c r="T251" s="349"/>
      <c r="U251" s="349"/>
      <c r="V251" s="349"/>
      <c r="W251" s="349"/>
      <c r="X251" s="349"/>
      <c r="Y251" s="349"/>
      <c r="Z251" s="349"/>
      <c r="AA251" s="349"/>
      <c r="AB251" s="349"/>
      <c r="AC251" s="349"/>
      <c r="AD251" s="349"/>
      <c r="AE251" s="349"/>
      <c r="AF251" s="349"/>
      <c r="AG251" s="349"/>
      <c r="AH251" s="349"/>
      <c r="AI251" s="349"/>
      <c r="AJ251" s="349"/>
      <c r="AK251" s="349"/>
      <c r="AL251" s="349"/>
      <c r="AM251" s="349"/>
      <c r="AN251" s="349"/>
      <c r="AO251" s="349"/>
      <c r="AP251" s="349"/>
      <c r="AQ251" s="349"/>
      <c r="AR251" s="349"/>
      <c r="AS251" s="349"/>
      <c r="AT251" s="349"/>
      <c r="AU251" s="349"/>
      <c r="AV251" s="349"/>
      <c r="AW251" s="349"/>
      <c r="AX251" s="349"/>
      <c r="AY251" s="349"/>
      <c r="AZ251" s="349"/>
      <c r="BA251" s="349"/>
      <c r="BB251" s="349"/>
      <c r="BC251" s="349"/>
      <c r="BD251" s="31"/>
      <c r="BG251" s="143"/>
      <c r="BH251" s="143"/>
      <c r="BI251" s="143"/>
      <c r="BJ251" s="143"/>
      <c r="BK251" s="143"/>
      <c r="BL251" s="143"/>
      <c r="BM251" s="143"/>
      <c r="BN251" s="143"/>
      <c r="BO251" s="143"/>
      <c r="BP251" s="143"/>
      <c r="BQ251" s="143"/>
      <c r="BR251" s="143"/>
      <c r="BS251" s="144"/>
      <c r="BT251" s="129"/>
      <c r="BU251" s="130"/>
      <c r="BV251" s="130"/>
      <c r="BW251" s="130"/>
      <c r="BX251" s="130"/>
      <c r="BY251" s="130"/>
      <c r="BZ251" s="130"/>
      <c r="CA251" s="130"/>
      <c r="CB251" s="130"/>
      <c r="CC251" s="130"/>
      <c r="CD251" s="130"/>
      <c r="CE251" s="130"/>
      <c r="CF251" s="130"/>
      <c r="CG251" s="130"/>
      <c r="CH251" s="130"/>
      <c r="CI251" s="130"/>
      <c r="CJ251" s="130"/>
      <c r="CK251" s="130"/>
      <c r="CL251" s="130"/>
      <c r="CM251" s="130"/>
      <c r="CN251" s="130"/>
      <c r="CO251" s="130"/>
      <c r="CP251" s="130"/>
      <c r="CQ251" s="130"/>
      <c r="CR251" s="130"/>
      <c r="CS251" s="130"/>
      <c r="CT251" s="130"/>
      <c r="CU251" s="130"/>
      <c r="CV251" s="130"/>
      <c r="CW251" s="130"/>
      <c r="CX251" s="130"/>
      <c r="CY251" s="130"/>
      <c r="CZ251" s="130"/>
      <c r="DA251" s="130"/>
      <c r="DB251" s="130"/>
      <c r="DC251" s="130"/>
      <c r="DD251" s="130"/>
      <c r="DE251" s="130"/>
      <c r="DF251" s="130"/>
      <c r="DG251" s="130"/>
      <c r="DH251" s="131"/>
    </row>
    <row r="252" spans="1:112" ht="6.75" customHeight="1">
      <c r="A252" s="31"/>
      <c r="B252" s="349"/>
      <c r="C252" s="349"/>
      <c r="D252" s="349"/>
      <c r="E252" s="349"/>
      <c r="F252" s="349"/>
      <c r="G252" s="349"/>
      <c r="H252" s="349"/>
      <c r="I252" s="349"/>
      <c r="J252" s="349"/>
      <c r="K252" s="349"/>
      <c r="L252" s="349"/>
      <c r="M252" s="349"/>
      <c r="N252" s="349"/>
      <c r="O252" s="349"/>
      <c r="P252" s="349"/>
      <c r="Q252" s="349"/>
      <c r="R252" s="349"/>
      <c r="S252" s="349"/>
      <c r="T252" s="349"/>
      <c r="U252" s="349"/>
      <c r="V252" s="349"/>
      <c r="W252" s="349"/>
      <c r="X252" s="349"/>
      <c r="Y252" s="349"/>
      <c r="Z252" s="349"/>
      <c r="AA252" s="349"/>
      <c r="AB252" s="349"/>
      <c r="AC252" s="349"/>
      <c r="AD252" s="349"/>
      <c r="AE252" s="349"/>
      <c r="AF252" s="349"/>
      <c r="AG252" s="349"/>
      <c r="AH252" s="349"/>
      <c r="AI252" s="349"/>
      <c r="AJ252" s="349"/>
      <c r="AK252" s="349"/>
      <c r="AL252" s="349"/>
      <c r="AM252" s="349"/>
      <c r="AN252" s="349"/>
      <c r="AO252" s="349"/>
      <c r="AP252" s="349"/>
      <c r="AQ252" s="349"/>
      <c r="AR252" s="349"/>
      <c r="AS252" s="349"/>
      <c r="AT252" s="349"/>
      <c r="AU252" s="349"/>
      <c r="AV252" s="349"/>
      <c r="AW252" s="349"/>
      <c r="AX252" s="349"/>
      <c r="AY252" s="349"/>
      <c r="AZ252" s="349"/>
      <c r="BA252" s="349"/>
      <c r="BB252" s="349"/>
      <c r="BC252" s="349"/>
      <c r="BD252" s="31"/>
      <c r="BG252" s="143"/>
      <c r="BH252" s="143"/>
      <c r="BI252" s="143"/>
      <c r="BJ252" s="143"/>
      <c r="BK252" s="143"/>
      <c r="BL252" s="143"/>
      <c r="BM252" s="143"/>
      <c r="BN252" s="143"/>
      <c r="BO252" s="143"/>
      <c r="BP252" s="143"/>
      <c r="BQ252" s="143"/>
      <c r="BR252" s="143"/>
      <c r="BS252" s="144"/>
      <c r="BT252" s="132"/>
      <c r="BU252" s="133"/>
      <c r="BV252" s="133"/>
      <c r="BW252" s="133"/>
      <c r="BX252" s="133"/>
      <c r="BY252" s="133"/>
      <c r="BZ252" s="133"/>
      <c r="CA252" s="133"/>
      <c r="CB252" s="133"/>
      <c r="CC252" s="133"/>
      <c r="CD252" s="133"/>
      <c r="CE252" s="133"/>
      <c r="CF252" s="133"/>
      <c r="CG252" s="133"/>
      <c r="CH252" s="133"/>
      <c r="CI252" s="133"/>
      <c r="CJ252" s="133"/>
      <c r="CK252" s="133"/>
      <c r="CL252" s="133"/>
      <c r="CM252" s="133"/>
      <c r="CN252" s="133"/>
      <c r="CO252" s="133"/>
      <c r="CP252" s="133"/>
      <c r="CQ252" s="133"/>
      <c r="CR252" s="133"/>
      <c r="CS252" s="133"/>
      <c r="CT252" s="133"/>
      <c r="CU252" s="133"/>
      <c r="CV252" s="133"/>
      <c r="CW252" s="133"/>
      <c r="CX252" s="133"/>
      <c r="CY252" s="133"/>
      <c r="CZ252" s="133"/>
      <c r="DA252" s="133"/>
      <c r="DB252" s="133"/>
      <c r="DC252" s="133"/>
      <c r="DD252" s="133"/>
      <c r="DE252" s="133"/>
      <c r="DF252" s="133"/>
      <c r="DG252" s="133"/>
      <c r="DH252" s="134"/>
    </row>
    <row r="253" spans="1:56" ht="6.75" customHeight="1">
      <c r="A253" s="31"/>
      <c r="B253" s="349"/>
      <c r="C253" s="349"/>
      <c r="D253" s="349"/>
      <c r="E253" s="349"/>
      <c r="F253" s="349"/>
      <c r="G253" s="349"/>
      <c r="H253" s="349"/>
      <c r="I253" s="349"/>
      <c r="J253" s="349"/>
      <c r="K253" s="349"/>
      <c r="L253" s="349"/>
      <c r="M253" s="349"/>
      <c r="N253" s="349"/>
      <c r="O253" s="349"/>
      <c r="P253" s="349"/>
      <c r="Q253" s="349"/>
      <c r="R253" s="349"/>
      <c r="S253" s="349"/>
      <c r="T253" s="349"/>
      <c r="U253" s="349"/>
      <c r="V253" s="349"/>
      <c r="W253" s="349"/>
      <c r="X253" s="349"/>
      <c r="Y253" s="349"/>
      <c r="Z253" s="349"/>
      <c r="AA253" s="349"/>
      <c r="AB253" s="349"/>
      <c r="AC253" s="349"/>
      <c r="AD253" s="349"/>
      <c r="AE253" s="349"/>
      <c r="AF253" s="349"/>
      <c r="AG253" s="349"/>
      <c r="AH253" s="349"/>
      <c r="AI253" s="349"/>
      <c r="AJ253" s="349"/>
      <c r="AK253" s="349"/>
      <c r="AL253" s="349"/>
      <c r="AM253" s="349"/>
      <c r="AN253" s="349"/>
      <c r="AO253" s="349"/>
      <c r="AP253" s="349"/>
      <c r="AQ253" s="349"/>
      <c r="AR253" s="349"/>
      <c r="AS253" s="349"/>
      <c r="AT253" s="349"/>
      <c r="AU253" s="349"/>
      <c r="AV253" s="349"/>
      <c r="AW253" s="349"/>
      <c r="AX253" s="349"/>
      <c r="AY253" s="349"/>
      <c r="AZ253" s="349"/>
      <c r="BA253" s="349"/>
      <c r="BB253" s="349"/>
      <c r="BC253" s="349"/>
      <c r="BD253" s="31"/>
    </row>
    <row r="254" spans="1:111" ht="6.75" customHeight="1">
      <c r="A254" s="31"/>
      <c r="B254" s="349"/>
      <c r="C254" s="349"/>
      <c r="D254" s="349"/>
      <c r="E254" s="349"/>
      <c r="F254" s="349"/>
      <c r="G254" s="349"/>
      <c r="H254" s="349"/>
      <c r="I254" s="349"/>
      <c r="J254" s="349"/>
      <c r="K254" s="349"/>
      <c r="L254" s="349"/>
      <c r="M254" s="349"/>
      <c r="N254" s="349"/>
      <c r="O254" s="349"/>
      <c r="P254" s="349"/>
      <c r="Q254" s="349"/>
      <c r="R254" s="349"/>
      <c r="S254" s="349"/>
      <c r="T254" s="349"/>
      <c r="U254" s="349"/>
      <c r="V254" s="349"/>
      <c r="W254" s="349"/>
      <c r="X254" s="349"/>
      <c r="Y254" s="349"/>
      <c r="Z254" s="349"/>
      <c r="AA254" s="349"/>
      <c r="AB254" s="349"/>
      <c r="AC254" s="349"/>
      <c r="AD254" s="349"/>
      <c r="AE254" s="349"/>
      <c r="AF254" s="349"/>
      <c r="AG254" s="349"/>
      <c r="AH254" s="349"/>
      <c r="AI254" s="349"/>
      <c r="AJ254" s="349"/>
      <c r="AK254" s="349"/>
      <c r="AL254" s="349"/>
      <c r="AM254" s="349"/>
      <c r="AN254" s="349"/>
      <c r="AO254" s="349"/>
      <c r="AP254" s="349"/>
      <c r="AQ254" s="349"/>
      <c r="AR254" s="349"/>
      <c r="AS254" s="349"/>
      <c r="AT254" s="349"/>
      <c r="AU254" s="349"/>
      <c r="AV254" s="349"/>
      <c r="AW254" s="349"/>
      <c r="AX254" s="349"/>
      <c r="AY254" s="349"/>
      <c r="AZ254" s="349"/>
      <c r="BA254" s="349"/>
      <c r="BB254" s="349"/>
      <c r="BC254" s="349"/>
      <c r="BD254" s="31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</row>
    <row r="255" spans="1:111" ht="6.75" customHeight="1">
      <c r="A255" s="31"/>
      <c r="B255" s="349"/>
      <c r="C255" s="349"/>
      <c r="D255" s="349"/>
      <c r="E255" s="349"/>
      <c r="F255" s="349"/>
      <c r="G255" s="349"/>
      <c r="H255" s="349"/>
      <c r="I255" s="349"/>
      <c r="J255" s="349"/>
      <c r="K255" s="349"/>
      <c r="L255" s="349"/>
      <c r="M255" s="349"/>
      <c r="N255" s="349"/>
      <c r="O255" s="349"/>
      <c r="P255" s="349"/>
      <c r="Q255" s="349"/>
      <c r="R255" s="349"/>
      <c r="S255" s="349"/>
      <c r="T255" s="349"/>
      <c r="U255" s="349"/>
      <c r="V255" s="349"/>
      <c r="W255" s="349"/>
      <c r="X255" s="349"/>
      <c r="Y255" s="349"/>
      <c r="Z255" s="349"/>
      <c r="AA255" s="349"/>
      <c r="AB255" s="349"/>
      <c r="AC255" s="349"/>
      <c r="AD255" s="349"/>
      <c r="AE255" s="349"/>
      <c r="AF255" s="349"/>
      <c r="AG255" s="349"/>
      <c r="AH255" s="349"/>
      <c r="AI255" s="349"/>
      <c r="AJ255" s="349"/>
      <c r="AK255" s="349"/>
      <c r="AL255" s="349"/>
      <c r="AM255" s="349"/>
      <c r="AN255" s="349"/>
      <c r="AO255" s="349"/>
      <c r="AP255" s="349"/>
      <c r="AQ255" s="349"/>
      <c r="AR255" s="349"/>
      <c r="AS255" s="349"/>
      <c r="AT255" s="349"/>
      <c r="AU255" s="349"/>
      <c r="AV255" s="349"/>
      <c r="AW255" s="349"/>
      <c r="AX255" s="349"/>
      <c r="AY255" s="349"/>
      <c r="AZ255" s="349"/>
      <c r="BA255" s="349"/>
      <c r="BB255" s="349"/>
      <c r="BC255" s="349"/>
      <c r="BD255" s="31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</row>
    <row r="256" spans="1:111" ht="6.75" customHeight="1">
      <c r="A256" s="31"/>
      <c r="B256" s="349"/>
      <c r="C256" s="349"/>
      <c r="D256" s="349"/>
      <c r="E256" s="349"/>
      <c r="F256" s="349"/>
      <c r="G256" s="349"/>
      <c r="H256" s="349"/>
      <c r="I256" s="349"/>
      <c r="J256" s="349"/>
      <c r="K256" s="349"/>
      <c r="L256" s="349"/>
      <c r="M256" s="349"/>
      <c r="N256" s="349"/>
      <c r="O256" s="349"/>
      <c r="P256" s="349"/>
      <c r="Q256" s="349"/>
      <c r="R256" s="349"/>
      <c r="S256" s="349"/>
      <c r="T256" s="349"/>
      <c r="U256" s="349"/>
      <c r="V256" s="349"/>
      <c r="W256" s="349"/>
      <c r="X256" s="349"/>
      <c r="Y256" s="349"/>
      <c r="Z256" s="349"/>
      <c r="AA256" s="349"/>
      <c r="AB256" s="349"/>
      <c r="AC256" s="349"/>
      <c r="AD256" s="349"/>
      <c r="AE256" s="349"/>
      <c r="AF256" s="349"/>
      <c r="AG256" s="349"/>
      <c r="AH256" s="349"/>
      <c r="AI256" s="349"/>
      <c r="AJ256" s="349"/>
      <c r="AK256" s="349"/>
      <c r="AL256" s="349"/>
      <c r="AM256" s="349"/>
      <c r="AN256" s="349"/>
      <c r="AO256" s="349"/>
      <c r="AP256" s="349"/>
      <c r="AQ256" s="349"/>
      <c r="AR256" s="349"/>
      <c r="AS256" s="349"/>
      <c r="AT256" s="349"/>
      <c r="AU256" s="349"/>
      <c r="AV256" s="349"/>
      <c r="AW256" s="349"/>
      <c r="AX256" s="349"/>
      <c r="AY256" s="349"/>
      <c r="AZ256" s="349"/>
      <c r="BA256" s="349"/>
      <c r="BB256" s="349"/>
      <c r="BC256" s="349"/>
      <c r="BD256" s="31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</row>
    <row r="257" spans="1:112" ht="6.75" customHeight="1" thickBot="1">
      <c r="A257" s="31"/>
      <c r="B257" s="349"/>
      <c r="C257" s="349"/>
      <c r="D257" s="349"/>
      <c r="E257" s="349"/>
      <c r="F257" s="349"/>
      <c r="G257" s="349"/>
      <c r="H257" s="349"/>
      <c r="I257" s="349"/>
      <c r="J257" s="349"/>
      <c r="K257" s="349"/>
      <c r="L257" s="349"/>
      <c r="M257" s="349"/>
      <c r="N257" s="349"/>
      <c r="O257" s="349"/>
      <c r="P257" s="349"/>
      <c r="Q257" s="349"/>
      <c r="R257" s="349"/>
      <c r="S257" s="349"/>
      <c r="T257" s="349"/>
      <c r="U257" s="349"/>
      <c r="V257" s="349"/>
      <c r="W257" s="349"/>
      <c r="X257" s="349"/>
      <c r="Y257" s="349"/>
      <c r="Z257" s="349"/>
      <c r="AA257" s="349"/>
      <c r="AB257" s="349"/>
      <c r="AC257" s="349"/>
      <c r="AD257" s="349"/>
      <c r="AE257" s="349"/>
      <c r="AF257" s="349"/>
      <c r="AG257" s="349"/>
      <c r="AH257" s="349"/>
      <c r="AI257" s="349"/>
      <c r="AJ257" s="349"/>
      <c r="AK257" s="349"/>
      <c r="AL257" s="349"/>
      <c r="AM257" s="349"/>
      <c r="AN257" s="349"/>
      <c r="AO257" s="349"/>
      <c r="AP257" s="349"/>
      <c r="AQ257" s="349"/>
      <c r="AR257" s="349"/>
      <c r="AS257" s="349"/>
      <c r="AT257" s="349"/>
      <c r="AU257" s="349"/>
      <c r="AV257" s="349"/>
      <c r="AW257" s="349"/>
      <c r="AX257" s="349"/>
      <c r="AY257" s="349"/>
      <c r="AZ257" s="349"/>
      <c r="BA257" s="349"/>
      <c r="BB257" s="349"/>
      <c r="BC257" s="349"/>
      <c r="BD257" s="31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6"/>
    </row>
    <row r="258" spans="2:56" ht="6.75" customHeight="1">
      <c r="B258" s="349" t="s">
        <v>203</v>
      </c>
      <c r="C258" s="349"/>
      <c r="D258" s="349"/>
      <c r="E258" s="349"/>
      <c r="F258" s="349"/>
      <c r="G258" s="349"/>
      <c r="H258" s="349"/>
      <c r="I258" s="349"/>
      <c r="J258" s="349"/>
      <c r="K258" s="349"/>
      <c r="L258" s="349"/>
      <c r="M258" s="349"/>
      <c r="N258" s="349"/>
      <c r="O258" s="349"/>
      <c r="P258" s="349"/>
      <c r="Q258" s="349"/>
      <c r="R258" s="349"/>
      <c r="S258" s="349"/>
      <c r="T258" s="349"/>
      <c r="U258" s="349"/>
      <c r="V258" s="349"/>
      <c r="W258" s="349"/>
      <c r="X258" s="349"/>
      <c r="Y258" s="349"/>
      <c r="Z258" s="349"/>
      <c r="AA258" s="349"/>
      <c r="AB258" s="349"/>
      <c r="AC258" s="349"/>
      <c r="AD258" s="349"/>
      <c r="AE258" s="349"/>
      <c r="AF258" s="349"/>
      <c r="AG258" s="349"/>
      <c r="AH258" s="349"/>
      <c r="AI258" s="349"/>
      <c r="AJ258" s="349"/>
      <c r="AK258" s="349"/>
      <c r="AL258" s="349"/>
      <c r="AM258" s="349"/>
      <c r="AN258" s="349"/>
      <c r="AO258" s="349"/>
      <c r="AP258" s="349"/>
      <c r="AQ258" s="349"/>
      <c r="AR258" s="349"/>
      <c r="AS258" s="349"/>
      <c r="AT258" s="349"/>
      <c r="AU258" s="349"/>
      <c r="AV258" s="349"/>
      <c r="AW258" s="349"/>
      <c r="AX258" s="349"/>
      <c r="AY258" s="349"/>
      <c r="AZ258" s="349"/>
      <c r="BA258" s="349"/>
      <c r="BB258" s="349"/>
      <c r="BC258" s="349"/>
      <c r="BD258" s="31"/>
    </row>
    <row r="259" spans="1:112" ht="6.75" customHeight="1">
      <c r="A259" s="31"/>
      <c r="B259" s="349"/>
      <c r="C259" s="349"/>
      <c r="D259" s="349"/>
      <c r="E259" s="349"/>
      <c r="F259" s="349"/>
      <c r="G259" s="349"/>
      <c r="H259" s="349"/>
      <c r="I259" s="349"/>
      <c r="J259" s="349"/>
      <c r="K259" s="349"/>
      <c r="L259" s="349"/>
      <c r="M259" s="349"/>
      <c r="N259" s="349"/>
      <c r="O259" s="349"/>
      <c r="P259" s="349"/>
      <c r="Q259" s="349"/>
      <c r="R259" s="349"/>
      <c r="S259" s="349"/>
      <c r="T259" s="349"/>
      <c r="U259" s="349"/>
      <c r="V259" s="349"/>
      <c r="W259" s="349"/>
      <c r="X259" s="349"/>
      <c r="Y259" s="349"/>
      <c r="Z259" s="349"/>
      <c r="AA259" s="349"/>
      <c r="AB259" s="349"/>
      <c r="AC259" s="349"/>
      <c r="AD259" s="349"/>
      <c r="AE259" s="349"/>
      <c r="AF259" s="349"/>
      <c r="AG259" s="349"/>
      <c r="AH259" s="349"/>
      <c r="AI259" s="349"/>
      <c r="AJ259" s="349"/>
      <c r="AK259" s="349"/>
      <c r="AL259" s="349"/>
      <c r="AM259" s="349"/>
      <c r="AN259" s="349"/>
      <c r="AO259" s="349"/>
      <c r="AP259" s="349"/>
      <c r="AQ259" s="349"/>
      <c r="AR259" s="349"/>
      <c r="AS259" s="349"/>
      <c r="AT259" s="349"/>
      <c r="AU259" s="349"/>
      <c r="AV259" s="349"/>
      <c r="AW259" s="349"/>
      <c r="AX259" s="349"/>
      <c r="AY259" s="349"/>
      <c r="AZ259" s="349"/>
      <c r="BA259" s="349"/>
      <c r="BB259" s="349"/>
      <c r="BC259" s="349"/>
      <c r="BD259" s="31"/>
      <c r="BG259" s="130" t="s">
        <v>192</v>
      </c>
      <c r="BH259" s="130"/>
      <c r="BI259" s="130"/>
      <c r="BJ259" s="130"/>
      <c r="BK259" s="130"/>
      <c r="BL259" s="130"/>
      <c r="BM259" s="130"/>
      <c r="BN259" s="130"/>
      <c r="BO259" s="130"/>
      <c r="BP259" s="130"/>
      <c r="BQ259" s="130"/>
      <c r="BR259" s="130"/>
      <c r="BS259" s="130"/>
      <c r="BT259" s="130"/>
      <c r="BU259" s="130"/>
      <c r="BV259" s="130"/>
      <c r="BW259" s="130"/>
      <c r="CC259" s="136" t="s">
        <v>193</v>
      </c>
      <c r="CD259" s="136"/>
      <c r="CE259" s="136"/>
      <c r="CF259" s="136"/>
      <c r="CG259" s="136"/>
      <c r="CH259" s="136"/>
      <c r="CI259" s="136"/>
      <c r="CJ259" s="136"/>
      <c r="CK259" s="136"/>
      <c r="CL259" s="136"/>
      <c r="CM259" s="136"/>
      <c r="CN259" s="136"/>
      <c r="CO259" s="136"/>
      <c r="CP259" s="136"/>
      <c r="CQ259" s="136"/>
      <c r="CS259" s="326"/>
      <c r="CT259" s="127"/>
      <c r="CU259" s="127"/>
      <c r="CV259" s="127"/>
      <c r="CW259" s="127"/>
      <c r="CX259" s="127"/>
      <c r="CY259" s="127"/>
      <c r="CZ259" s="127"/>
      <c r="DA259" s="127"/>
      <c r="DB259" s="127"/>
      <c r="DC259" s="127"/>
      <c r="DD259" s="127"/>
      <c r="DE259" s="127"/>
      <c r="DF259" s="127"/>
      <c r="DG259" s="127"/>
      <c r="DH259" s="128"/>
    </row>
    <row r="260" spans="1:112" ht="6.75" customHeight="1">
      <c r="A260" s="31"/>
      <c r="B260" s="349"/>
      <c r="C260" s="349"/>
      <c r="D260" s="349"/>
      <c r="E260" s="349"/>
      <c r="F260" s="349"/>
      <c r="G260" s="349"/>
      <c r="H260" s="349"/>
      <c r="I260" s="349"/>
      <c r="J260" s="349"/>
      <c r="K260" s="349"/>
      <c r="L260" s="349"/>
      <c r="M260" s="349"/>
      <c r="N260" s="349"/>
      <c r="O260" s="349"/>
      <c r="P260" s="349"/>
      <c r="Q260" s="349"/>
      <c r="R260" s="349"/>
      <c r="S260" s="349"/>
      <c r="T260" s="349"/>
      <c r="U260" s="349"/>
      <c r="V260" s="349"/>
      <c r="W260" s="349"/>
      <c r="X260" s="349"/>
      <c r="Y260" s="349"/>
      <c r="Z260" s="349"/>
      <c r="AA260" s="349"/>
      <c r="AB260" s="349"/>
      <c r="AC260" s="349"/>
      <c r="AD260" s="349"/>
      <c r="AE260" s="349"/>
      <c r="AF260" s="349"/>
      <c r="AG260" s="349"/>
      <c r="AH260" s="349"/>
      <c r="AI260" s="349"/>
      <c r="AJ260" s="349"/>
      <c r="AK260" s="349"/>
      <c r="AL260" s="349"/>
      <c r="AM260" s="349"/>
      <c r="AN260" s="349"/>
      <c r="AO260" s="349"/>
      <c r="AP260" s="349"/>
      <c r="AQ260" s="349"/>
      <c r="AR260" s="349"/>
      <c r="AS260" s="349"/>
      <c r="AT260" s="349"/>
      <c r="AU260" s="349"/>
      <c r="AV260" s="349"/>
      <c r="AW260" s="349"/>
      <c r="AX260" s="349"/>
      <c r="AY260" s="349"/>
      <c r="AZ260" s="349"/>
      <c r="BA260" s="349"/>
      <c r="BB260" s="349"/>
      <c r="BC260" s="349"/>
      <c r="BD260" s="31"/>
      <c r="BG260" s="130"/>
      <c r="BH260" s="130"/>
      <c r="BI260" s="130"/>
      <c r="BJ260" s="130"/>
      <c r="BK260" s="130"/>
      <c r="BL260" s="130"/>
      <c r="BM260" s="130"/>
      <c r="BN260" s="130"/>
      <c r="BO260" s="130"/>
      <c r="BP260" s="130"/>
      <c r="BQ260" s="130"/>
      <c r="BR260" s="130"/>
      <c r="BS260" s="130"/>
      <c r="BT260" s="130"/>
      <c r="BU260" s="130"/>
      <c r="BV260" s="130"/>
      <c r="BW260" s="130"/>
      <c r="CC260" s="136"/>
      <c r="CD260" s="136"/>
      <c r="CE260" s="136"/>
      <c r="CF260" s="136"/>
      <c r="CG260" s="136"/>
      <c r="CH260" s="136"/>
      <c r="CI260" s="136"/>
      <c r="CJ260" s="136"/>
      <c r="CK260" s="136"/>
      <c r="CL260" s="136"/>
      <c r="CM260" s="136"/>
      <c r="CN260" s="136"/>
      <c r="CO260" s="136"/>
      <c r="CP260" s="136"/>
      <c r="CQ260" s="136"/>
      <c r="CS260" s="129"/>
      <c r="CT260" s="130"/>
      <c r="CU260" s="130"/>
      <c r="CV260" s="130"/>
      <c r="CW260" s="130"/>
      <c r="CX260" s="130"/>
      <c r="CY260" s="130"/>
      <c r="CZ260" s="130"/>
      <c r="DA260" s="130"/>
      <c r="DB260" s="130"/>
      <c r="DC260" s="130"/>
      <c r="DD260" s="130"/>
      <c r="DE260" s="130"/>
      <c r="DF260" s="130"/>
      <c r="DG260" s="130"/>
      <c r="DH260" s="131"/>
    </row>
    <row r="261" spans="1:112" ht="6.75" customHeight="1">
      <c r="A261" s="31"/>
      <c r="B261" s="349"/>
      <c r="C261" s="349"/>
      <c r="D261" s="349"/>
      <c r="E261" s="349"/>
      <c r="F261" s="349"/>
      <c r="G261" s="349"/>
      <c r="H261" s="349"/>
      <c r="I261" s="349"/>
      <c r="J261" s="349"/>
      <c r="K261" s="349"/>
      <c r="L261" s="349"/>
      <c r="M261" s="349"/>
      <c r="N261" s="349"/>
      <c r="O261" s="349"/>
      <c r="P261" s="349"/>
      <c r="Q261" s="349"/>
      <c r="R261" s="349"/>
      <c r="S261" s="349"/>
      <c r="T261" s="349"/>
      <c r="U261" s="349"/>
      <c r="V261" s="349"/>
      <c r="W261" s="349"/>
      <c r="X261" s="349"/>
      <c r="Y261" s="349"/>
      <c r="Z261" s="349"/>
      <c r="AA261" s="349"/>
      <c r="AB261" s="349"/>
      <c r="AC261" s="349"/>
      <c r="AD261" s="349"/>
      <c r="AE261" s="349"/>
      <c r="AF261" s="349"/>
      <c r="AG261" s="349"/>
      <c r="AH261" s="349"/>
      <c r="AI261" s="349"/>
      <c r="AJ261" s="349"/>
      <c r="AK261" s="349"/>
      <c r="AL261" s="349"/>
      <c r="AM261" s="349"/>
      <c r="AN261" s="349"/>
      <c r="AO261" s="349"/>
      <c r="AP261" s="349"/>
      <c r="AQ261" s="349"/>
      <c r="AR261" s="349"/>
      <c r="AS261" s="349"/>
      <c r="AT261" s="349"/>
      <c r="AU261" s="349"/>
      <c r="AV261" s="349"/>
      <c r="AW261" s="349"/>
      <c r="AX261" s="349"/>
      <c r="AY261" s="349"/>
      <c r="AZ261" s="349"/>
      <c r="BA261" s="349"/>
      <c r="BB261" s="349"/>
      <c r="BC261" s="349"/>
      <c r="BD261" s="31"/>
      <c r="BG261" s="130"/>
      <c r="BH261" s="130"/>
      <c r="BI261" s="130"/>
      <c r="BJ261" s="130"/>
      <c r="BK261" s="130"/>
      <c r="BL261" s="130"/>
      <c r="BM261" s="130"/>
      <c r="BN261" s="130"/>
      <c r="BO261" s="130"/>
      <c r="BP261" s="130"/>
      <c r="BQ261" s="130"/>
      <c r="BR261" s="130"/>
      <c r="BS261" s="130"/>
      <c r="BT261" s="130"/>
      <c r="BU261" s="130"/>
      <c r="BV261" s="130"/>
      <c r="BW261" s="130"/>
      <c r="CC261" s="136"/>
      <c r="CD261" s="136"/>
      <c r="CE261" s="136"/>
      <c r="CF261" s="136"/>
      <c r="CG261" s="136"/>
      <c r="CH261" s="136"/>
      <c r="CI261" s="136"/>
      <c r="CJ261" s="136"/>
      <c r="CK261" s="136"/>
      <c r="CL261" s="136"/>
      <c r="CM261" s="136"/>
      <c r="CN261" s="136"/>
      <c r="CO261" s="136"/>
      <c r="CP261" s="136"/>
      <c r="CQ261" s="136"/>
      <c r="CS261" s="132"/>
      <c r="CT261" s="133"/>
      <c r="CU261" s="133"/>
      <c r="CV261" s="133"/>
      <c r="CW261" s="133"/>
      <c r="CX261" s="133"/>
      <c r="CY261" s="133"/>
      <c r="CZ261" s="133"/>
      <c r="DA261" s="133"/>
      <c r="DB261" s="133"/>
      <c r="DC261" s="133"/>
      <c r="DD261" s="133"/>
      <c r="DE261" s="133"/>
      <c r="DF261" s="133"/>
      <c r="DG261" s="133"/>
      <c r="DH261" s="134"/>
    </row>
    <row r="262" spans="1:56" ht="6.75" customHeight="1">
      <c r="A262" s="31"/>
      <c r="B262" s="349"/>
      <c r="C262" s="349"/>
      <c r="D262" s="349"/>
      <c r="E262" s="349"/>
      <c r="F262" s="349"/>
      <c r="G262" s="349"/>
      <c r="H262" s="349"/>
      <c r="I262" s="349"/>
      <c r="J262" s="349"/>
      <c r="K262" s="349"/>
      <c r="L262" s="349"/>
      <c r="M262" s="349"/>
      <c r="N262" s="349"/>
      <c r="O262" s="349"/>
      <c r="P262" s="349"/>
      <c r="Q262" s="349"/>
      <c r="R262" s="349"/>
      <c r="S262" s="349"/>
      <c r="T262" s="349"/>
      <c r="U262" s="349"/>
      <c r="V262" s="349"/>
      <c r="W262" s="349"/>
      <c r="X262" s="349"/>
      <c r="Y262" s="349"/>
      <c r="Z262" s="349"/>
      <c r="AA262" s="349"/>
      <c r="AB262" s="349"/>
      <c r="AC262" s="349"/>
      <c r="AD262" s="349"/>
      <c r="AE262" s="349"/>
      <c r="AF262" s="349"/>
      <c r="AG262" s="349"/>
      <c r="AH262" s="349"/>
      <c r="AI262" s="349"/>
      <c r="AJ262" s="349"/>
      <c r="AK262" s="349"/>
      <c r="AL262" s="349"/>
      <c r="AM262" s="349"/>
      <c r="AN262" s="349"/>
      <c r="AO262" s="349"/>
      <c r="AP262" s="349"/>
      <c r="AQ262" s="349"/>
      <c r="AR262" s="349"/>
      <c r="AS262" s="349"/>
      <c r="AT262" s="349"/>
      <c r="AU262" s="349"/>
      <c r="AV262" s="349"/>
      <c r="AW262" s="349"/>
      <c r="AX262" s="349"/>
      <c r="AY262" s="349"/>
      <c r="AZ262" s="349"/>
      <c r="BA262" s="349"/>
      <c r="BB262" s="349"/>
      <c r="BC262" s="349"/>
      <c r="BD262" s="31"/>
    </row>
    <row r="263" spans="1:56" ht="6.75" customHeight="1">
      <c r="A263" s="31"/>
      <c r="B263" s="349"/>
      <c r="C263" s="349"/>
      <c r="D263" s="349"/>
      <c r="E263" s="349"/>
      <c r="F263" s="349"/>
      <c r="G263" s="349"/>
      <c r="H263" s="349"/>
      <c r="I263" s="349"/>
      <c r="J263" s="349"/>
      <c r="K263" s="349"/>
      <c r="L263" s="349"/>
      <c r="M263" s="349"/>
      <c r="N263" s="349"/>
      <c r="O263" s="349"/>
      <c r="P263" s="349"/>
      <c r="Q263" s="349"/>
      <c r="R263" s="349"/>
      <c r="S263" s="349"/>
      <c r="T263" s="349"/>
      <c r="U263" s="349"/>
      <c r="V263" s="349"/>
      <c r="W263" s="349"/>
      <c r="X263" s="349"/>
      <c r="Y263" s="349"/>
      <c r="Z263" s="349"/>
      <c r="AA263" s="349"/>
      <c r="AB263" s="349"/>
      <c r="AC263" s="349"/>
      <c r="AD263" s="349"/>
      <c r="AE263" s="349"/>
      <c r="AF263" s="349"/>
      <c r="AG263" s="349"/>
      <c r="AH263" s="349"/>
      <c r="AI263" s="349"/>
      <c r="AJ263" s="349"/>
      <c r="AK263" s="349"/>
      <c r="AL263" s="349"/>
      <c r="AM263" s="349"/>
      <c r="AN263" s="349"/>
      <c r="AO263" s="349"/>
      <c r="AP263" s="349"/>
      <c r="AQ263" s="349"/>
      <c r="AR263" s="349"/>
      <c r="AS263" s="349"/>
      <c r="AT263" s="349"/>
      <c r="AU263" s="349"/>
      <c r="AV263" s="349"/>
      <c r="AW263" s="349"/>
      <c r="AX263" s="349"/>
      <c r="AY263" s="349"/>
      <c r="AZ263" s="349"/>
      <c r="BA263" s="349"/>
      <c r="BB263" s="349"/>
      <c r="BC263" s="349"/>
      <c r="BD263" s="31"/>
    </row>
    <row r="264" spans="1:112" ht="6.75" customHeight="1">
      <c r="A264" s="31"/>
      <c r="B264" s="349"/>
      <c r="C264" s="349"/>
      <c r="D264" s="349"/>
      <c r="E264" s="349"/>
      <c r="F264" s="349"/>
      <c r="G264" s="349"/>
      <c r="H264" s="349"/>
      <c r="I264" s="349"/>
      <c r="J264" s="349"/>
      <c r="K264" s="349"/>
      <c r="L264" s="349"/>
      <c r="M264" s="349"/>
      <c r="N264" s="349"/>
      <c r="O264" s="349"/>
      <c r="P264" s="349"/>
      <c r="Q264" s="349"/>
      <c r="R264" s="349"/>
      <c r="S264" s="349"/>
      <c r="T264" s="349"/>
      <c r="U264" s="349"/>
      <c r="V264" s="349"/>
      <c r="W264" s="349"/>
      <c r="X264" s="349"/>
      <c r="Y264" s="349"/>
      <c r="Z264" s="349"/>
      <c r="AA264" s="349"/>
      <c r="AB264" s="349"/>
      <c r="AC264" s="349"/>
      <c r="AD264" s="349"/>
      <c r="AE264" s="349"/>
      <c r="AF264" s="349"/>
      <c r="AG264" s="349"/>
      <c r="AH264" s="349"/>
      <c r="AI264" s="349"/>
      <c r="AJ264" s="349"/>
      <c r="AK264" s="349"/>
      <c r="AL264" s="349"/>
      <c r="AM264" s="349"/>
      <c r="AN264" s="349"/>
      <c r="AO264" s="349"/>
      <c r="AP264" s="349"/>
      <c r="AQ264" s="349"/>
      <c r="AR264" s="349"/>
      <c r="AS264" s="349"/>
      <c r="AT264" s="349"/>
      <c r="AU264" s="349"/>
      <c r="AV264" s="349"/>
      <c r="AW264" s="349"/>
      <c r="AX264" s="349"/>
      <c r="AY264" s="349"/>
      <c r="AZ264" s="349"/>
      <c r="BA264" s="349"/>
      <c r="BB264" s="349"/>
      <c r="BC264" s="349"/>
      <c r="BD264" s="31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</row>
    <row r="265" spans="2:111" ht="6.75" customHeight="1">
      <c r="B265" s="349" t="s">
        <v>204</v>
      </c>
      <c r="C265" s="349"/>
      <c r="D265" s="349"/>
      <c r="E265" s="349"/>
      <c r="F265" s="349"/>
      <c r="G265" s="349"/>
      <c r="H265" s="349"/>
      <c r="I265" s="349"/>
      <c r="J265" s="349"/>
      <c r="K265" s="349"/>
      <c r="L265" s="349"/>
      <c r="M265" s="349"/>
      <c r="N265" s="349"/>
      <c r="O265" s="349"/>
      <c r="P265" s="349"/>
      <c r="Q265" s="349"/>
      <c r="R265" s="349"/>
      <c r="S265" s="349"/>
      <c r="T265" s="349"/>
      <c r="U265" s="349"/>
      <c r="V265" s="349"/>
      <c r="W265" s="349"/>
      <c r="X265" s="349"/>
      <c r="Y265" s="349"/>
      <c r="Z265" s="349"/>
      <c r="AA265" s="349"/>
      <c r="AB265" s="349"/>
      <c r="AC265" s="349"/>
      <c r="AD265" s="349"/>
      <c r="AE265" s="349"/>
      <c r="AF265" s="349"/>
      <c r="AG265" s="349"/>
      <c r="AH265" s="349"/>
      <c r="AI265" s="349"/>
      <c r="AJ265" s="349"/>
      <c r="AK265" s="349"/>
      <c r="AL265" s="349"/>
      <c r="AM265" s="349"/>
      <c r="AN265" s="349"/>
      <c r="AO265" s="349"/>
      <c r="AP265" s="349"/>
      <c r="AQ265" s="349"/>
      <c r="AR265" s="349"/>
      <c r="AS265" s="349"/>
      <c r="AT265" s="349"/>
      <c r="AU265" s="349"/>
      <c r="AV265" s="349"/>
      <c r="AW265" s="349"/>
      <c r="AX265" s="349"/>
      <c r="AY265" s="349"/>
      <c r="AZ265" s="349"/>
      <c r="BA265" s="349"/>
      <c r="BB265" s="349"/>
      <c r="BC265" s="349"/>
      <c r="BD265" s="31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</row>
    <row r="266" spans="1:56" ht="6.75" customHeight="1">
      <c r="A266" s="31"/>
      <c r="B266" s="349"/>
      <c r="C266" s="349"/>
      <c r="D266" s="349"/>
      <c r="E266" s="349"/>
      <c r="F266" s="349"/>
      <c r="G266" s="349"/>
      <c r="H266" s="349"/>
      <c r="I266" s="349"/>
      <c r="J266" s="349"/>
      <c r="K266" s="349"/>
      <c r="L266" s="349"/>
      <c r="M266" s="349"/>
      <c r="N266" s="349"/>
      <c r="O266" s="349"/>
      <c r="P266" s="349"/>
      <c r="Q266" s="349"/>
      <c r="R266" s="349"/>
      <c r="S266" s="349"/>
      <c r="T266" s="349"/>
      <c r="U266" s="349"/>
      <c r="V266" s="349"/>
      <c r="W266" s="349"/>
      <c r="X266" s="349"/>
      <c r="Y266" s="349"/>
      <c r="Z266" s="349"/>
      <c r="AA266" s="349"/>
      <c r="AB266" s="349"/>
      <c r="AC266" s="349"/>
      <c r="AD266" s="349"/>
      <c r="AE266" s="349"/>
      <c r="AF266" s="349"/>
      <c r="AG266" s="349"/>
      <c r="AH266" s="349"/>
      <c r="AI266" s="349"/>
      <c r="AJ266" s="349"/>
      <c r="AK266" s="349"/>
      <c r="AL266" s="349"/>
      <c r="AM266" s="349"/>
      <c r="AN266" s="349"/>
      <c r="AO266" s="349"/>
      <c r="AP266" s="349"/>
      <c r="AQ266" s="349"/>
      <c r="AR266" s="349"/>
      <c r="AS266" s="349"/>
      <c r="AT266" s="349"/>
      <c r="AU266" s="349"/>
      <c r="AV266" s="349"/>
      <c r="AW266" s="349"/>
      <c r="AX266" s="349"/>
      <c r="AY266" s="349"/>
      <c r="AZ266" s="349"/>
      <c r="BA266" s="349"/>
      <c r="BB266" s="349"/>
      <c r="BC266" s="349"/>
      <c r="BD266" s="31"/>
    </row>
    <row r="267" spans="1:112" ht="6.75" customHeight="1">
      <c r="A267" s="31"/>
      <c r="B267" s="349"/>
      <c r="C267" s="349"/>
      <c r="D267" s="349"/>
      <c r="E267" s="349"/>
      <c r="F267" s="349"/>
      <c r="G267" s="349"/>
      <c r="H267" s="349"/>
      <c r="I267" s="349"/>
      <c r="J267" s="349"/>
      <c r="K267" s="349"/>
      <c r="L267" s="349"/>
      <c r="M267" s="349"/>
      <c r="N267" s="349"/>
      <c r="O267" s="349"/>
      <c r="P267" s="349"/>
      <c r="Q267" s="349"/>
      <c r="R267" s="349"/>
      <c r="S267" s="349"/>
      <c r="T267" s="349"/>
      <c r="U267" s="349"/>
      <c r="V267" s="349"/>
      <c r="W267" s="349"/>
      <c r="X267" s="349"/>
      <c r="Y267" s="349"/>
      <c r="Z267" s="349"/>
      <c r="AA267" s="349"/>
      <c r="AB267" s="349"/>
      <c r="AC267" s="349"/>
      <c r="AD267" s="349"/>
      <c r="AE267" s="349"/>
      <c r="AF267" s="349"/>
      <c r="AG267" s="349"/>
      <c r="AH267" s="349"/>
      <c r="AI267" s="349"/>
      <c r="AJ267" s="349"/>
      <c r="AK267" s="349"/>
      <c r="AL267" s="349"/>
      <c r="AM267" s="349"/>
      <c r="AN267" s="349"/>
      <c r="AO267" s="349"/>
      <c r="AP267" s="349"/>
      <c r="AQ267" s="349"/>
      <c r="AR267" s="349"/>
      <c r="AS267" s="349"/>
      <c r="AT267" s="349"/>
      <c r="AU267" s="349"/>
      <c r="AV267" s="349"/>
      <c r="AW267" s="349"/>
      <c r="AX267" s="349"/>
      <c r="AY267" s="349"/>
      <c r="AZ267" s="349"/>
      <c r="BA267" s="349"/>
      <c r="BB267" s="349"/>
      <c r="BC267" s="349"/>
      <c r="BD267" s="31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</row>
    <row r="268" spans="1:115" ht="6.75" customHeight="1">
      <c r="A268" s="31"/>
      <c r="B268" s="349"/>
      <c r="C268" s="349"/>
      <c r="D268" s="349"/>
      <c r="E268" s="349"/>
      <c r="F268" s="349"/>
      <c r="G268" s="349"/>
      <c r="H268" s="349"/>
      <c r="I268" s="349"/>
      <c r="J268" s="349"/>
      <c r="K268" s="349"/>
      <c r="L268" s="349"/>
      <c r="M268" s="349"/>
      <c r="N268" s="349"/>
      <c r="O268" s="349"/>
      <c r="P268" s="349"/>
      <c r="Q268" s="349"/>
      <c r="R268" s="349"/>
      <c r="S268" s="349"/>
      <c r="T268" s="349"/>
      <c r="U268" s="349"/>
      <c r="V268" s="349"/>
      <c r="W268" s="349"/>
      <c r="X268" s="349"/>
      <c r="Y268" s="349"/>
      <c r="Z268" s="349"/>
      <c r="AA268" s="349"/>
      <c r="AB268" s="349"/>
      <c r="AC268" s="349"/>
      <c r="AD268" s="349"/>
      <c r="AE268" s="349"/>
      <c r="AF268" s="349"/>
      <c r="AG268" s="349"/>
      <c r="AH268" s="349"/>
      <c r="AI268" s="349"/>
      <c r="AJ268" s="349"/>
      <c r="AK268" s="349"/>
      <c r="AL268" s="349"/>
      <c r="AM268" s="349"/>
      <c r="AN268" s="349"/>
      <c r="AO268" s="349"/>
      <c r="AP268" s="349"/>
      <c r="AQ268" s="349"/>
      <c r="AR268" s="349"/>
      <c r="AS268" s="349"/>
      <c r="AT268" s="349"/>
      <c r="AU268" s="349"/>
      <c r="AV268" s="349"/>
      <c r="AW268" s="349"/>
      <c r="AX268" s="349"/>
      <c r="AY268" s="349"/>
      <c r="AZ268" s="349"/>
      <c r="BA268" s="349"/>
      <c r="BB268" s="349"/>
      <c r="BC268" s="349"/>
      <c r="BD268" s="31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K268" s="31"/>
    </row>
    <row r="269" spans="1:115" ht="6.75" customHeight="1">
      <c r="A269" s="31"/>
      <c r="B269" s="349"/>
      <c r="C269" s="349"/>
      <c r="D269" s="349"/>
      <c r="E269" s="349"/>
      <c r="F269" s="349"/>
      <c r="G269" s="349"/>
      <c r="H269" s="349"/>
      <c r="I269" s="349"/>
      <c r="J269" s="349"/>
      <c r="K269" s="349"/>
      <c r="L269" s="349"/>
      <c r="M269" s="349"/>
      <c r="N269" s="349"/>
      <c r="O269" s="349"/>
      <c r="P269" s="349"/>
      <c r="Q269" s="349"/>
      <c r="R269" s="349"/>
      <c r="S269" s="349"/>
      <c r="T269" s="349"/>
      <c r="U269" s="349"/>
      <c r="V269" s="349"/>
      <c r="W269" s="349"/>
      <c r="X269" s="349"/>
      <c r="Y269" s="349"/>
      <c r="Z269" s="349"/>
      <c r="AA269" s="349"/>
      <c r="AB269" s="349"/>
      <c r="AC269" s="349"/>
      <c r="AD269" s="349"/>
      <c r="AE269" s="349"/>
      <c r="AF269" s="349"/>
      <c r="AG269" s="349"/>
      <c r="AH269" s="349"/>
      <c r="AI269" s="349"/>
      <c r="AJ269" s="349"/>
      <c r="AK269" s="349"/>
      <c r="AL269" s="349"/>
      <c r="AM269" s="349"/>
      <c r="AN269" s="349"/>
      <c r="AO269" s="349"/>
      <c r="AP269" s="349"/>
      <c r="AQ269" s="349"/>
      <c r="AR269" s="349"/>
      <c r="AS269" s="349"/>
      <c r="AT269" s="349"/>
      <c r="AU269" s="349"/>
      <c r="AV269" s="349"/>
      <c r="AW269" s="349"/>
      <c r="AX269" s="349"/>
      <c r="AY269" s="349"/>
      <c r="AZ269" s="349"/>
      <c r="BA269" s="349"/>
      <c r="BB269" s="349"/>
      <c r="BC269" s="349"/>
      <c r="BD269" s="31"/>
      <c r="DK269" s="31"/>
    </row>
    <row r="270" spans="1:115" ht="6.75" customHeight="1">
      <c r="A270" s="31"/>
      <c r="B270" s="349"/>
      <c r="C270" s="349"/>
      <c r="D270" s="349"/>
      <c r="E270" s="349"/>
      <c r="F270" s="349"/>
      <c r="G270" s="349"/>
      <c r="H270" s="349"/>
      <c r="I270" s="349"/>
      <c r="J270" s="349"/>
      <c r="K270" s="349"/>
      <c r="L270" s="349"/>
      <c r="M270" s="349"/>
      <c r="N270" s="349"/>
      <c r="O270" s="349"/>
      <c r="P270" s="349"/>
      <c r="Q270" s="349"/>
      <c r="R270" s="349"/>
      <c r="S270" s="349"/>
      <c r="T270" s="349"/>
      <c r="U270" s="349"/>
      <c r="V270" s="349"/>
      <c r="W270" s="349"/>
      <c r="X270" s="349"/>
      <c r="Y270" s="349"/>
      <c r="Z270" s="349"/>
      <c r="AA270" s="349"/>
      <c r="AB270" s="349"/>
      <c r="AC270" s="349"/>
      <c r="AD270" s="349"/>
      <c r="AE270" s="349"/>
      <c r="AF270" s="349"/>
      <c r="AG270" s="349"/>
      <c r="AH270" s="349"/>
      <c r="AI270" s="349"/>
      <c r="AJ270" s="349"/>
      <c r="AK270" s="349"/>
      <c r="AL270" s="349"/>
      <c r="AM270" s="349"/>
      <c r="AN270" s="349"/>
      <c r="AO270" s="349"/>
      <c r="AP270" s="349"/>
      <c r="AQ270" s="349"/>
      <c r="AR270" s="349"/>
      <c r="AS270" s="349"/>
      <c r="AT270" s="349"/>
      <c r="AU270" s="349"/>
      <c r="AV270" s="349"/>
      <c r="AW270" s="349"/>
      <c r="AX270" s="349"/>
      <c r="AY270" s="349"/>
      <c r="AZ270" s="349"/>
      <c r="BA270" s="349"/>
      <c r="BB270" s="349"/>
      <c r="BC270" s="349"/>
      <c r="BD270" s="31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K270" s="31"/>
    </row>
    <row r="271" spans="1:115" ht="6.75" customHeight="1">
      <c r="A271" s="31"/>
      <c r="B271" s="349"/>
      <c r="C271" s="349"/>
      <c r="D271" s="349"/>
      <c r="E271" s="349"/>
      <c r="F271" s="349"/>
      <c r="G271" s="349"/>
      <c r="H271" s="349"/>
      <c r="I271" s="349"/>
      <c r="J271" s="349"/>
      <c r="K271" s="349"/>
      <c r="L271" s="349"/>
      <c r="M271" s="349"/>
      <c r="N271" s="349"/>
      <c r="O271" s="349"/>
      <c r="P271" s="349"/>
      <c r="Q271" s="349"/>
      <c r="R271" s="349"/>
      <c r="S271" s="349"/>
      <c r="T271" s="349"/>
      <c r="U271" s="349"/>
      <c r="V271" s="349"/>
      <c r="W271" s="349"/>
      <c r="X271" s="349"/>
      <c r="Y271" s="349"/>
      <c r="Z271" s="349"/>
      <c r="AA271" s="349"/>
      <c r="AB271" s="349"/>
      <c r="AC271" s="349"/>
      <c r="AD271" s="349"/>
      <c r="AE271" s="349"/>
      <c r="AF271" s="349"/>
      <c r="AG271" s="349"/>
      <c r="AH271" s="349"/>
      <c r="AI271" s="349"/>
      <c r="AJ271" s="349"/>
      <c r="AK271" s="349"/>
      <c r="AL271" s="349"/>
      <c r="AM271" s="349"/>
      <c r="AN271" s="349"/>
      <c r="AO271" s="349"/>
      <c r="AP271" s="349"/>
      <c r="AQ271" s="349"/>
      <c r="AR271" s="349"/>
      <c r="AS271" s="349"/>
      <c r="AT271" s="349"/>
      <c r="AU271" s="349"/>
      <c r="AV271" s="349"/>
      <c r="AW271" s="349"/>
      <c r="AX271" s="349"/>
      <c r="AY271" s="349"/>
      <c r="AZ271" s="349"/>
      <c r="BA271" s="349"/>
      <c r="BB271" s="349"/>
      <c r="BC271" s="349"/>
      <c r="BD271" s="31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K271" s="31"/>
    </row>
    <row r="272" spans="1:115" ht="6.75" customHeight="1">
      <c r="A272" s="30"/>
      <c r="B272" s="199" t="s">
        <v>205</v>
      </c>
      <c r="C272" s="199"/>
      <c r="D272" s="199"/>
      <c r="E272" s="199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199"/>
      <c r="AK272" s="199"/>
      <c r="AL272" s="199"/>
      <c r="AM272" s="199"/>
      <c r="AN272" s="199"/>
      <c r="AO272" s="199"/>
      <c r="AP272" s="199"/>
      <c r="AQ272" s="199"/>
      <c r="AR272" s="199"/>
      <c r="AS272" s="199"/>
      <c r="AT272" s="199"/>
      <c r="AU272" s="199"/>
      <c r="AV272" s="199"/>
      <c r="AW272" s="199"/>
      <c r="AX272" s="199"/>
      <c r="AY272" s="199"/>
      <c r="AZ272" s="199"/>
      <c r="BA272" s="199"/>
      <c r="BB272" s="199"/>
      <c r="BC272" s="199"/>
      <c r="BD272" s="199"/>
      <c r="DK272" s="31"/>
    </row>
    <row r="273" spans="1:115" ht="6.75" customHeight="1">
      <c r="A273" s="30"/>
      <c r="B273" s="199"/>
      <c r="C273" s="199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199"/>
      <c r="AK273" s="199"/>
      <c r="AL273" s="199"/>
      <c r="AM273" s="199"/>
      <c r="AN273" s="199"/>
      <c r="AO273" s="199"/>
      <c r="AP273" s="199"/>
      <c r="AQ273" s="199"/>
      <c r="AR273" s="199"/>
      <c r="AS273" s="199"/>
      <c r="AT273" s="199"/>
      <c r="AU273" s="199"/>
      <c r="AV273" s="199"/>
      <c r="AW273" s="199"/>
      <c r="AX273" s="199"/>
      <c r="AY273" s="199"/>
      <c r="AZ273" s="199"/>
      <c r="BA273" s="199"/>
      <c r="BB273" s="199"/>
      <c r="BC273" s="199"/>
      <c r="BD273" s="199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K273" s="31"/>
    </row>
    <row r="274" spans="2:115" ht="6.75" customHeight="1">
      <c r="B274" s="349" t="s">
        <v>206</v>
      </c>
      <c r="C274" s="349"/>
      <c r="D274" s="349"/>
      <c r="E274" s="349"/>
      <c r="F274" s="349"/>
      <c r="G274" s="349"/>
      <c r="H274" s="349"/>
      <c r="I274" s="349"/>
      <c r="J274" s="349"/>
      <c r="K274" s="349"/>
      <c r="L274" s="349"/>
      <c r="M274" s="349"/>
      <c r="N274" s="349"/>
      <c r="O274" s="349"/>
      <c r="P274" s="349"/>
      <c r="Q274" s="349"/>
      <c r="R274" s="349"/>
      <c r="S274" s="349"/>
      <c r="T274" s="349"/>
      <c r="U274" s="349"/>
      <c r="V274" s="349"/>
      <c r="W274" s="349"/>
      <c r="X274" s="349"/>
      <c r="Y274" s="349"/>
      <c r="Z274" s="349"/>
      <c r="AA274" s="349"/>
      <c r="AB274" s="349"/>
      <c r="AC274" s="349"/>
      <c r="AD274" s="349"/>
      <c r="AE274" s="349"/>
      <c r="AF274" s="349"/>
      <c r="AG274" s="349"/>
      <c r="AH274" s="349"/>
      <c r="AI274" s="349"/>
      <c r="AJ274" s="349"/>
      <c r="AK274" s="349"/>
      <c r="AL274" s="349"/>
      <c r="AM274" s="349"/>
      <c r="AN274" s="349"/>
      <c r="AO274" s="349"/>
      <c r="AP274" s="349"/>
      <c r="AQ274" s="349"/>
      <c r="AR274" s="349"/>
      <c r="AS274" s="349"/>
      <c r="AT274" s="349"/>
      <c r="AU274" s="349"/>
      <c r="AV274" s="349"/>
      <c r="AW274" s="349"/>
      <c r="AX274" s="349"/>
      <c r="AY274" s="349"/>
      <c r="AZ274" s="349"/>
      <c r="BA274" s="349"/>
      <c r="BB274" s="349"/>
      <c r="BC274" s="349"/>
      <c r="BD274" s="31"/>
      <c r="DK274" s="31"/>
    </row>
    <row r="275" spans="1:115" ht="6.75" customHeight="1">
      <c r="A275" s="31"/>
      <c r="B275" s="349"/>
      <c r="C275" s="349"/>
      <c r="D275" s="349"/>
      <c r="E275" s="349"/>
      <c r="F275" s="349"/>
      <c r="G275" s="349"/>
      <c r="H275" s="349"/>
      <c r="I275" s="349"/>
      <c r="J275" s="349"/>
      <c r="K275" s="349"/>
      <c r="L275" s="349"/>
      <c r="M275" s="349"/>
      <c r="N275" s="349"/>
      <c r="O275" s="349"/>
      <c r="P275" s="349"/>
      <c r="Q275" s="349"/>
      <c r="R275" s="349"/>
      <c r="S275" s="349"/>
      <c r="T275" s="349"/>
      <c r="U275" s="349"/>
      <c r="V275" s="349"/>
      <c r="W275" s="349"/>
      <c r="X275" s="349"/>
      <c r="Y275" s="349"/>
      <c r="Z275" s="349"/>
      <c r="AA275" s="349"/>
      <c r="AB275" s="349"/>
      <c r="AC275" s="349"/>
      <c r="AD275" s="349"/>
      <c r="AE275" s="349"/>
      <c r="AF275" s="349"/>
      <c r="AG275" s="349"/>
      <c r="AH275" s="349"/>
      <c r="AI275" s="349"/>
      <c r="AJ275" s="349"/>
      <c r="AK275" s="349"/>
      <c r="AL275" s="349"/>
      <c r="AM275" s="349"/>
      <c r="AN275" s="349"/>
      <c r="AO275" s="349"/>
      <c r="AP275" s="349"/>
      <c r="AQ275" s="349"/>
      <c r="AR275" s="349"/>
      <c r="AS275" s="349"/>
      <c r="AT275" s="349"/>
      <c r="AU275" s="349"/>
      <c r="AV275" s="349"/>
      <c r="AW275" s="349"/>
      <c r="AX275" s="349"/>
      <c r="AY275" s="349"/>
      <c r="AZ275" s="349"/>
      <c r="BA275" s="349"/>
      <c r="BB275" s="349"/>
      <c r="BC275" s="349"/>
      <c r="BD275" s="31"/>
      <c r="BG275" s="164" t="s">
        <v>194</v>
      </c>
      <c r="BH275" s="164"/>
      <c r="BI275" s="164"/>
      <c r="BJ275" s="164"/>
      <c r="BK275" s="164"/>
      <c r="BL275" s="164"/>
      <c r="BM275" s="164"/>
      <c r="BN275" s="164"/>
      <c r="BO275" s="164"/>
      <c r="BP275" s="164"/>
      <c r="BQ275" s="164"/>
      <c r="BR275" s="164"/>
      <c r="BS275" s="164"/>
      <c r="BT275" s="164"/>
      <c r="BU275" s="164"/>
      <c r="BV275" s="164"/>
      <c r="BW275" s="164"/>
      <c r="BX275" s="164"/>
      <c r="BY275" s="164"/>
      <c r="BZ275" s="164"/>
      <c r="CA275" s="164"/>
      <c r="CB275" s="164"/>
      <c r="CC275" s="164"/>
      <c r="CD275" s="164"/>
      <c r="CE275" s="164"/>
      <c r="CF275" s="164"/>
      <c r="CG275" s="164"/>
      <c r="CH275" s="164"/>
      <c r="CI275" s="164"/>
      <c r="CJ275" s="164"/>
      <c r="CK275" s="164"/>
      <c r="CL275" s="164"/>
      <c r="CM275" s="164"/>
      <c r="CN275" s="164"/>
      <c r="CO275" s="164"/>
      <c r="CP275" s="164"/>
      <c r="CQ275" s="164"/>
      <c r="CR275" s="164"/>
      <c r="CS275" s="164"/>
      <c r="CT275" s="164"/>
      <c r="CU275" s="164"/>
      <c r="CV275" s="164"/>
      <c r="CW275" s="164"/>
      <c r="CX275" s="164"/>
      <c r="CY275" s="164"/>
      <c r="CZ275" s="164"/>
      <c r="DA275" s="164"/>
      <c r="DB275" s="164"/>
      <c r="DC275" s="164"/>
      <c r="DD275" s="164"/>
      <c r="DE275" s="164"/>
      <c r="DF275" s="164"/>
      <c r="DG275" s="164"/>
      <c r="DK275" s="31"/>
    </row>
    <row r="276" spans="1:115" ht="6.75" customHeight="1">
      <c r="A276" s="31"/>
      <c r="B276" s="349"/>
      <c r="C276" s="349"/>
      <c r="D276" s="349"/>
      <c r="E276" s="349"/>
      <c r="F276" s="349"/>
      <c r="G276" s="349"/>
      <c r="H276" s="349"/>
      <c r="I276" s="349"/>
      <c r="J276" s="349"/>
      <c r="K276" s="349"/>
      <c r="L276" s="349"/>
      <c r="M276" s="349"/>
      <c r="N276" s="349"/>
      <c r="O276" s="349"/>
      <c r="P276" s="349"/>
      <c r="Q276" s="349"/>
      <c r="R276" s="349"/>
      <c r="S276" s="349"/>
      <c r="T276" s="349"/>
      <c r="U276" s="349"/>
      <c r="V276" s="349"/>
      <c r="W276" s="349"/>
      <c r="X276" s="349"/>
      <c r="Y276" s="349"/>
      <c r="Z276" s="349"/>
      <c r="AA276" s="349"/>
      <c r="AB276" s="349"/>
      <c r="AC276" s="349"/>
      <c r="AD276" s="349"/>
      <c r="AE276" s="349"/>
      <c r="AF276" s="349"/>
      <c r="AG276" s="349"/>
      <c r="AH276" s="349"/>
      <c r="AI276" s="349"/>
      <c r="AJ276" s="349"/>
      <c r="AK276" s="349"/>
      <c r="AL276" s="349"/>
      <c r="AM276" s="349"/>
      <c r="AN276" s="349"/>
      <c r="AO276" s="349"/>
      <c r="AP276" s="349"/>
      <c r="AQ276" s="349"/>
      <c r="AR276" s="349"/>
      <c r="AS276" s="349"/>
      <c r="AT276" s="349"/>
      <c r="AU276" s="349"/>
      <c r="AV276" s="349"/>
      <c r="AW276" s="349"/>
      <c r="AX276" s="349"/>
      <c r="AY276" s="349"/>
      <c r="AZ276" s="349"/>
      <c r="BA276" s="349"/>
      <c r="BB276" s="349"/>
      <c r="BC276" s="349"/>
      <c r="BD276" s="31"/>
      <c r="BG276" s="164"/>
      <c r="BH276" s="164"/>
      <c r="BI276" s="164"/>
      <c r="BJ276" s="164"/>
      <c r="BK276" s="164"/>
      <c r="BL276" s="164"/>
      <c r="BM276" s="164"/>
      <c r="BN276" s="164"/>
      <c r="BO276" s="164"/>
      <c r="BP276" s="164"/>
      <c r="BQ276" s="164"/>
      <c r="BR276" s="164"/>
      <c r="BS276" s="164"/>
      <c r="BT276" s="164"/>
      <c r="BU276" s="164"/>
      <c r="BV276" s="164"/>
      <c r="BW276" s="164"/>
      <c r="BX276" s="164"/>
      <c r="BY276" s="164"/>
      <c r="BZ276" s="164"/>
      <c r="CA276" s="164"/>
      <c r="CB276" s="164"/>
      <c r="CC276" s="164"/>
      <c r="CD276" s="164"/>
      <c r="CE276" s="164"/>
      <c r="CF276" s="164"/>
      <c r="CG276" s="164"/>
      <c r="CH276" s="164"/>
      <c r="CI276" s="164"/>
      <c r="CJ276" s="164"/>
      <c r="CK276" s="164"/>
      <c r="CL276" s="164"/>
      <c r="CM276" s="164"/>
      <c r="CN276" s="164"/>
      <c r="CO276" s="164"/>
      <c r="CP276" s="164"/>
      <c r="CQ276" s="164"/>
      <c r="CR276" s="164"/>
      <c r="CS276" s="164"/>
      <c r="CT276" s="164"/>
      <c r="CU276" s="164"/>
      <c r="CV276" s="164"/>
      <c r="CW276" s="164"/>
      <c r="CX276" s="164"/>
      <c r="CY276" s="164"/>
      <c r="CZ276" s="164"/>
      <c r="DA276" s="164"/>
      <c r="DB276" s="164"/>
      <c r="DC276" s="164"/>
      <c r="DD276" s="164"/>
      <c r="DE276" s="164"/>
      <c r="DF276" s="164"/>
      <c r="DG276" s="164"/>
      <c r="DK276" s="31"/>
    </row>
    <row r="277" spans="1:115" ht="6.75" customHeight="1">
      <c r="A277" s="31"/>
      <c r="B277" s="349"/>
      <c r="C277" s="349"/>
      <c r="D277" s="349"/>
      <c r="E277" s="349"/>
      <c r="F277" s="349"/>
      <c r="G277" s="349"/>
      <c r="H277" s="349"/>
      <c r="I277" s="349"/>
      <c r="J277" s="349"/>
      <c r="K277" s="349"/>
      <c r="L277" s="349"/>
      <c r="M277" s="349"/>
      <c r="N277" s="349"/>
      <c r="O277" s="349"/>
      <c r="P277" s="349"/>
      <c r="Q277" s="349"/>
      <c r="R277" s="349"/>
      <c r="S277" s="349"/>
      <c r="T277" s="349"/>
      <c r="U277" s="349"/>
      <c r="V277" s="349"/>
      <c r="W277" s="349"/>
      <c r="X277" s="349"/>
      <c r="Y277" s="349"/>
      <c r="Z277" s="349"/>
      <c r="AA277" s="349"/>
      <c r="AB277" s="349"/>
      <c r="AC277" s="349"/>
      <c r="AD277" s="349"/>
      <c r="AE277" s="349"/>
      <c r="AF277" s="349"/>
      <c r="AG277" s="349"/>
      <c r="AH277" s="349"/>
      <c r="AI277" s="349"/>
      <c r="AJ277" s="349"/>
      <c r="AK277" s="349"/>
      <c r="AL277" s="349"/>
      <c r="AM277" s="349"/>
      <c r="AN277" s="349"/>
      <c r="AO277" s="349"/>
      <c r="AP277" s="349"/>
      <c r="AQ277" s="349"/>
      <c r="AR277" s="349"/>
      <c r="AS277" s="349"/>
      <c r="AT277" s="349"/>
      <c r="AU277" s="349"/>
      <c r="AV277" s="349"/>
      <c r="AW277" s="349"/>
      <c r="AX277" s="349"/>
      <c r="AY277" s="349"/>
      <c r="AZ277" s="349"/>
      <c r="BA277" s="349"/>
      <c r="BB277" s="349"/>
      <c r="BC277" s="349"/>
      <c r="BD277" s="31"/>
      <c r="BG277" s="164"/>
      <c r="BH277" s="164"/>
      <c r="BI277" s="164"/>
      <c r="BJ277" s="164"/>
      <c r="BK277" s="164"/>
      <c r="BL277" s="164"/>
      <c r="BM277" s="164"/>
      <c r="BN277" s="164"/>
      <c r="BO277" s="164"/>
      <c r="BP277" s="164"/>
      <c r="BQ277" s="164"/>
      <c r="BR277" s="164"/>
      <c r="BS277" s="164"/>
      <c r="BT277" s="164"/>
      <c r="BU277" s="164"/>
      <c r="BV277" s="164"/>
      <c r="BW277" s="164"/>
      <c r="BX277" s="164"/>
      <c r="BY277" s="164"/>
      <c r="BZ277" s="164"/>
      <c r="CA277" s="164"/>
      <c r="CB277" s="164"/>
      <c r="CC277" s="164"/>
      <c r="CD277" s="164"/>
      <c r="CE277" s="164"/>
      <c r="CF277" s="164"/>
      <c r="CG277" s="164"/>
      <c r="CH277" s="164"/>
      <c r="CI277" s="164"/>
      <c r="CJ277" s="164"/>
      <c r="CK277" s="164"/>
      <c r="CL277" s="164"/>
      <c r="CM277" s="164"/>
      <c r="CN277" s="164"/>
      <c r="CO277" s="164"/>
      <c r="CP277" s="164"/>
      <c r="CQ277" s="164"/>
      <c r="CR277" s="164"/>
      <c r="CS277" s="164"/>
      <c r="CT277" s="164"/>
      <c r="CU277" s="164"/>
      <c r="CV277" s="164"/>
      <c r="CW277" s="164"/>
      <c r="CX277" s="164"/>
      <c r="CY277" s="164"/>
      <c r="CZ277" s="164"/>
      <c r="DA277" s="164"/>
      <c r="DB277" s="164"/>
      <c r="DC277" s="164"/>
      <c r="DD277" s="164"/>
      <c r="DE277" s="164"/>
      <c r="DF277" s="164"/>
      <c r="DG277" s="164"/>
      <c r="DK277" s="31"/>
    </row>
    <row r="278" spans="1:115" ht="6.75" customHeight="1">
      <c r="A278" s="31"/>
      <c r="B278" s="349"/>
      <c r="C278" s="349"/>
      <c r="D278" s="349"/>
      <c r="E278" s="349"/>
      <c r="F278" s="349"/>
      <c r="G278" s="349"/>
      <c r="H278" s="349"/>
      <c r="I278" s="349"/>
      <c r="J278" s="349"/>
      <c r="K278" s="349"/>
      <c r="L278" s="349"/>
      <c r="M278" s="349"/>
      <c r="N278" s="349"/>
      <c r="O278" s="349"/>
      <c r="P278" s="349"/>
      <c r="Q278" s="349"/>
      <c r="R278" s="349"/>
      <c r="S278" s="349"/>
      <c r="T278" s="349"/>
      <c r="U278" s="349"/>
      <c r="V278" s="349"/>
      <c r="W278" s="349"/>
      <c r="X278" s="349"/>
      <c r="Y278" s="349"/>
      <c r="Z278" s="349"/>
      <c r="AA278" s="349"/>
      <c r="AB278" s="349"/>
      <c r="AC278" s="349"/>
      <c r="AD278" s="349"/>
      <c r="AE278" s="349"/>
      <c r="AF278" s="349"/>
      <c r="AG278" s="349"/>
      <c r="AH278" s="349"/>
      <c r="AI278" s="349"/>
      <c r="AJ278" s="349"/>
      <c r="AK278" s="349"/>
      <c r="AL278" s="349"/>
      <c r="AM278" s="349"/>
      <c r="AN278" s="349"/>
      <c r="AO278" s="349"/>
      <c r="AP278" s="349"/>
      <c r="AQ278" s="349"/>
      <c r="AR278" s="349"/>
      <c r="AS278" s="349"/>
      <c r="AT278" s="349"/>
      <c r="AU278" s="349"/>
      <c r="AV278" s="349"/>
      <c r="AW278" s="349"/>
      <c r="AX278" s="349"/>
      <c r="AY278" s="349"/>
      <c r="AZ278" s="349"/>
      <c r="BA278" s="349"/>
      <c r="BB278" s="349"/>
      <c r="BC278" s="349"/>
      <c r="BD278" s="31"/>
      <c r="DK278" s="31"/>
    </row>
    <row r="279" spans="1:115" ht="6.75" customHeight="1">
      <c r="A279" s="31"/>
      <c r="B279" s="349"/>
      <c r="C279" s="349"/>
      <c r="D279" s="349"/>
      <c r="E279" s="349"/>
      <c r="F279" s="349"/>
      <c r="G279" s="349"/>
      <c r="H279" s="349"/>
      <c r="I279" s="349"/>
      <c r="J279" s="349"/>
      <c r="K279" s="349"/>
      <c r="L279" s="349"/>
      <c r="M279" s="349"/>
      <c r="N279" s="349"/>
      <c r="O279" s="349"/>
      <c r="P279" s="349"/>
      <c r="Q279" s="349"/>
      <c r="R279" s="349"/>
      <c r="S279" s="349"/>
      <c r="T279" s="349"/>
      <c r="U279" s="349"/>
      <c r="V279" s="349"/>
      <c r="W279" s="349"/>
      <c r="X279" s="349"/>
      <c r="Y279" s="349"/>
      <c r="Z279" s="349"/>
      <c r="AA279" s="349"/>
      <c r="AB279" s="349"/>
      <c r="AC279" s="349"/>
      <c r="AD279" s="349"/>
      <c r="AE279" s="349"/>
      <c r="AF279" s="349"/>
      <c r="AG279" s="349"/>
      <c r="AH279" s="349"/>
      <c r="AI279" s="349"/>
      <c r="AJ279" s="349"/>
      <c r="AK279" s="349"/>
      <c r="AL279" s="349"/>
      <c r="AM279" s="349"/>
      <c r="AN279" s="349"/>
      <c r="AO279" s="349"/>
      <c r="AP279" s="349"/>
      <c r="AQ279" s="349"/>
      <c r="AR279" s="349"/>
      <c r="AS279" s="349"/>
      <c r="AT279" s="349"/>
      <c r="AU279" s="349"/>
      <c r="AV279" s="349"/>
      <c r="AW279" s="349"/>
      <c r="AX279" s="349"/>
      <c r="AY279" s="349"/>
      <c r="AZ279" s="349"/>
      <c r="BA279" s="349"/>
      <c r="BB279" s="349"/>
      <c r="BC279" s="349"/>
      <c r="BD279" s="31"/>
      <c r="BG279" s="282" t="s">
        <v>195</v>
      </c>
      <c r="BH279" s="282"/>
      <c r="BI279" s="282"/>
      <c r="BJ279" s="282"/>
      <c r="BK279" s="282"/>
      <c r="BL279" s="282"/>
      <c r="BM279" s="282"/>
      <c r="BN279" s="282"/>
      <c r="BO279" s="282"/>
      <c r="BP279" s="282"/>
      <c r="BQ279" s="282"/>
      <c r="BR279" s="282"/>
      <c r="BS279" s="282"/>
      <c r="BT279" s="282"/>
      <c r="BU279" s="282"/>
      <c r="BV279" s="282"/>
      <c r="BW279" s="282"/>
      <c r="BX279" s="282"/>
      <c r="BY279" s="282"/>
      <c r="BZ279" s="282"/>
      <c r="CA279" s="282"/>
      <c r="CB279" s="282"/>
      <c r="CC279" s="282"/>
      <c r="CD279" s="282"/>
      <c r="CE279" s="282"/>
      <c r="CF279" s="282"/>
      <c r="CG279" s="282"/>
      <c r="CH279" s="282"/>
      <c r="CI279" s="282"/>
      <c r="CJ279" s="282"/>
      <c r="CK279" s="282"/>
      <c r="CL279" s="282"/>
      <c r="CM279" s="282"/>
      <c r="CN279" s="282"/>
      <c r="DK279" s="31"/>
    </row>
    <row r="280" spans="1:115" ht="6.75" customHeight="1">
      <c r="A280" s="31"/>
      <c r="B280" s="349"/>
      <c r="C280" s="349"/>
      <c r="D280" s="349"/>
      <c r="E280" s="349"/>
      <c r="F280" s="349"/>
      <c r="G280" s="349"/>
      <c r="H280" s="349"/>
      <c r="I280" s="349"/>
      <c r="J280" s="349"/>
      <c r="K280" s="349"/>
      <c r="L280" s="349"/>
      <c r="M280" s="349"/>
      <c r="N280" s="349"/>
      <c r="O280" s="349"/>
      <c r="P280" s="349"/>
      <c r="Q280" s="349"/>
      <c r="R280" s="349"/>
      <c r="S280" s="349"/>
      <c r="T280" s="349"/>
      <c r="U280" s="349"/>
      <c r="V280" s="349"/>
      <c r="W280" s="349"/>
      <c r="X280" s="349"/>
      <c r="Y280" s="349"/>
      <c r="Z280" s="349"/>
      <c r="AA280" s="349"/>
      <c r="AB280" s="349"/>
      <c r="AC280" s="349"/>
      <c r="AD280" s="349"/>
      <c r="AE280" s="349"/>
      <c r="AF280" s="349"/>
      <c r="AG280" s="349"/>
      <c r="AH280" s="349"/>
      <c r="AI280" s="349"/>
      <c r="AJ280" s="349"/>
      <c r="AK280" s="349"/>
      <c r="AL280" s="349"/>
      <c r="AM280" s="349"/>
      <c r="AN280" s="349"/>
      <c r="AO280" s="349"/>
      <c r="AP280" s="349"/>
      <c r="AQ280" s="349"/>
      <c r="AR280" s="349"/>
      <c r="AS280" s="349"/>
      <c r="AT280" s="349"/>
      <c r="AU280" s="349"/>
      <c r="AV280" s="349"/>
      <c r="AW280" s="349"/>
      <c r="AX280" s="349"/>
      <c r="AY280" s="349"/>
      <c r="AZ280" s="349"/>
      <c r="BA280" s="349"/>
      <c r="BB280" s="349"/>
      <c r="BC280" s="349"/>
      <c r="BD280" s="31"/>
      <c r="BG280" s="282"/>
      <c r="BH280" s="282"/>
      <c r="BI280" s="282"/>
      <c r="BJ280" s="282"/>
      <c r="BK280" s="282"/>
      <c r="BL280" s="282"/>
      <c r="BM280" s="282"/>
      <c r="BN280" s="282"/>
      <c r="BO280" s="282"/>
      <c r="BP280" s="282"/>
      <c r="BQ280" s="282"/>
      <c r="BR280" s="282"/>
      <c r="BS280" s="282"/>
      <c r="BT280" s="282"/>
      <c r="BU280" s="282"/>
      <c r="BV280" s="282"/>
      <c r="BW280" s="282"/>
      <c r="BX280" s="282"/>
      <c r="BY280" s="282"/>
      <c r="BZ280" s="282"/>
      <c r="CA280" s="282"/>
      <c r="CB280" s="282"/>
      <c r="CC280" s="282"/>
      <c r="CD280" s="282"/>
      <c r="CE280" s="282"/>
      <c r="CF280" s="282"/>
      <c r="CG280" s="282"/>
      <c r="CH280" s="282"/>
      <c r="CI280" s="282"/>
      <c r="CJ280" s="282"/>
      <c r="CK280" s="282"/>
      <c r="CL280" s="282"/>
      <c r="CM280" s="282"/>
      <c r="CN280" s="282"/>
      <c r="DK280" s="31"/>
    </row>
    <row r="281" spans="2:115" ht="6.75" customHeight="1">
      <c r="B281" s="349" t="s">
        <v>207</v>
      </c>
      <c r="C281" s="349"/>
      <c r="D281" s="349"/>
      <c r="E281" s="349"/>
      <c r="F281" s="349"/>
      <c r="G281" s="349"/>
      <c r="H281" s="349"/>
      <c r="I281" s="349"/>
      <c r="J281" s="349"/>
      <c r="K281" s="349"/>
      <c r="L281" s="349"/>
      <c r="M281" s="349"/>
      <c r="N281" s="349"/>
      <c r="O281" s="349"/>
      <c r="P281" s="349"/>
      <c r="Q281" s="349"/>
      <c r="R281" s="349"/>
      <c r="S281" s="349"/>
      <c r="T281" s="349"/>
      <c r="U281" s="349"/>
      <c r="V281" s="349"/>
      <c r="W281" s="349"/>
      <c r="X281" s="349"/>
      <c r="Y281" s="349"/>
      <c r="Z281" s="349"/>
      <c r="AA281" s="349"/>
      <c r="AB281" s="349"/>
      <c r="AC281" s="349"/>
      <c r="AD281" s="349"/>
      <c r="AE281" s="349"/>
      <c r="AF281" s="349"/>
      <c r="AG281" s="349"/>
      <c r="AH281" s="349"/>
      <c r="AI281" s="349"/>
      <c r="AJ281" s="349"/>
      <c r="AK281" s="349"/>
      <c r="AL281" s="349"/>
      <c r="AM281" s="349"/>
      <c r="AN281" s="349"/>
      <c r="AO281" s="349"/>
      <c r="AP281" s="349"/>
      <c r="AQ281" s="349"/>
      <c r="AR281" s="349"/>
      <c r="AS281" s="349"/>
      <c r="AT281" s="349"/>
      <c r="AU281" s="349"/>
      <c r="AV281" s="349"/>
      <c r="AW281" s="349"/>
      <c r="AX281" s="349"/>
      <c r="AY281" s="349"/>
      <c r="AZ281" s="349"/>
      <c r="BA281" s="349"/>
      <c r="BB281" s="349"/>
      <c r="BC281" s="349"/>
      <c r="BD281" s="31"/>
      <c r="DK281" s="31"/>
    </row>
    <row r="282" spans="1:115" ht="6.75" customHeight="1">
      <c r="A282" s="31"/>
      <c r="B282" s="349"/>
      <c r="C282" s="349"/>
      <c r="D282" s="349"/>
      <c r="E282" s="349"/>
      <c r="F282" s="349"/>
      <c r="G282" s="349"/>
      <c r="H282" s="349"/>
      <c r="I282" s="349"/>
      <c r="J282" s="349"/>
      <c r="K282" s="349"/>
      <c r="L282" s="349"/>
      <c r="M282" s="349"/>
      <c r="N282" s="349"/>
      <c r="O282" s="349"/>
      <c r="P282" s="349"/>
      <c r="Q282" s="349"/>
      <c r="R282" s="349"/>
      <c r="S282" s="349"/>
      <c r="T282" s="349"/>
      <c r="U282" s="349"/>
      <c r="V282" s="349"/>
      <c r="W282" s="349"/>
      <c r="X282" s="349"/>
      <c r="Y282" s="349"/>
      <c r="Z282" s="349"/>
      <c r="AA282" s="349"/>
      <c r="AB282" s="349"/>
      <c r="AC282" s="349"/>
      <c r="AD282" s="349"/>
      <c r="AE282" s="349"/>
      <c r="AF282" s="349"/>
      <c r="AG282" s="349"/>
      <c r="AH282" s="349"/>
      <c r="AI282" s="349"/>
      <c r="AJ282" s="349"/>
      <c r="AK282" s="349"/>
      <c r="AL282" s="349"/>
      <c r="AM282" s="349"/>
      <c r="AN282" s="349"/>
      <c r="AO282" s="349"/>
      <c r="AP282" s="349"/>
      <c r="AQ282" s="349"/>
      <c r="AR282" s="349"/>
      <c r="AS282" s="349"/>
      <c r="AT282" s="349"/>
      <c r="AU282" s="349"/>
      <c r="AV282" s="349"/>
      <c r="AW282" s="349"/>
      <c r="AX282" s="349"/>
      <c r="AY282" s="349"/>
      <c r="AZ282" s="349"/>
      <c r="BA282" s="349"/>
      <c r="BB282" s="349"/>
      <c r="BC282" s="349"/>
      <c r="BD282" s="31"/>
      <c r="BG282" s="126"/>
      <c r="BH282" s="127"/>
      <c r="BI282" s="127"/>
      <c r="BJ282" s="127"/>
      <c r="BK282" s="127"/>
      <c r="BL282" s="127"/>
      <c r="BM282" s="127"/>
      <c r="BN282" s="127"/>
      <c r="BO282" s="127"/>
      <c r="BP282" s="127"/>
      <c r="BQ282" s="127"/>
      <c r="BR282" s="127"/>
      <c r="BS282" s="127"/>
      <c r="BT282" s="127"/>
      <c r="BU282" s="127"/>
      <c r="BV282" s="127"/>
      <c r="BW282" s="127"/>
      <c r="BX282" s="127"/>
      <c r="BY282" s="127"/>
      <c r="BZ282" s="127"/>
      <c r="CA282" s="127"/>
      <c r="CB282" s="127"/>
      <c r="CC282" s="127"/>
      <c r="CD282" s="127"/>
      <c r="CE282" s="127"/>
      <c r="CF282" s="127"/>
      <c r="CG282" s="127"/>
      <c r="CH282" s="127"/>
      <c r="CI282" s="127"/>
      <c r="CJ282" s="127"/>
      <c r="CK282" s="127"/>
      <c r="CL282" s="127"/>
      <c r="CM282" s="127"/>
      <c r="CN282" s="127"/>
      <c r="CO282" s="127"/>
      <c r="CP282" s="127"/>
      <c r="CQ282" s="127"/>
      <c r="CR282" s="127"/>
      <c r="CS282" s="127"/>
      <c r="CT282" s="127"/>
      <c r="CU282" s="127"/>
      <c r="CV282" s="127"/>
      <c r="CW282" s="127"/>
      <c r="CX282" s="127"/>
      <c r="CY282" s="127"/>
      <c r="CZ282" s="127"/>
      <c r="DA282" s="127"/>
      <c r="DB282" s="127"/>
      <c r="DC282" s="127"/>
      <c r="DD282" s="127"/>
      <c r="DE282" s="127"/>
      <c r="DF282" s="127"/>
      <c r="DG282" s="127"/>
      <c r="DH282" s="128"/>
      <c r="DK282" s="31"/>
    </row>
    <row r="283" spans="1:115" ht="6.75" customHeight="1">
      <c r="A283" s="31"/>
      <c r="B283" s="349"/>
      <c r="C283" s="349"/>
      <c r="D283" s="349"/>
      <c r="E283" s="349"/>
      <c r="F283" s="349"/>
      <c r="G283" s="349"/>
      <c r="H283" s="349"/>
      <c r="I283" s="349"/>
      <c r="J283" s="349"/>
      <c r="K283" s="349"/>
      <c r="L283" s="349"/>
      <c r="M283" s="349"/>
      <c r="N283" s="349"/>
      <c r="O283" s="349"/>
      <c r="P283" s="349"/>
      <c r="Q283" s="349"/>
      <c r="R283" s="349"/>
      <c r="S283" s="349"/>
      <c r="T283" s="349"/>
      <c r="U283" s="349"/>
      <c r="V283" s="349"/>
      <c r="W283" s="349"/>
      <c r="X283" s="349"/>
      <c r="Y283" s="349"/>
      <c r="Z283" s="349"/>
      <c r="AA283" s="349"/>
      <c r="AB283" s="349"/>
      <c r="AC283" s="349"/>
      <c r="AD283" s="349"/>
      <c r="AE283" s="349"/>
      <c r="AF283" s="349"/>
      <c r="AG283" s="349"/>
      <c r="AH283" s="349"/>
      <c r="AI283" s="349"/>
      <c r="AJ283" s="349"/>
      <c r="AK283" s="349"/>
      <c r="AL283" s="349"/>
      <c r="AM283" s="349"/>
      <c r="AN283" s="349"/>
      <c r="AO283" s="349"/>
      <c r="AP283" s="349"/>
      <c r="AQ283" s="349"/>
      <c r="AR283" s="349"/>
      <c r="AS283" s="349"/>
      <c r="AT283" s="349"/>
      <c r="AU283" s="349"/>
      <c r="AV283" s="349"/>
      <c r="AW283" s="349"/>
      <c r="AX283" s="349"/>
      <c r="AY283" s="349"/>
      <c r="AZ283" s="349"/>
      <c r="BA283" s="349"/>
      <c r="BB283" s="349"/>
      <c r="BC283" s="349"/>
      <c r="BD283" s="31"/>
      <c r="BG283" s="129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  <c r="BR283" s="130"/>
      <c r="BS283" s="130"/>
      <c r="BT283" s="130"/>
      <c r="BU283" s="130"/>
      <c r="BV283" s="130"/>
      <c r="BW283" s="130"/>
      <c r="BX283" s="130"/>
      <c r="BY283" s="130"/>
      <c r="BZ283" s="130"/>
      <c r="CA283" s="130"/>
      <c r="CB283" s="130"/>
      <c r="CC283" s="130"/>
      <c r="CD283" s="130"/>
      <c r="CE283" s="130"/>
      <c r="CF283" s="130"/>
      <c r="CG283" s="130"/>
      <c r="CH283" s="130"/>
      <c r="CI283" s="130"/>
      <c r="CJ283" s="130"/>
      <c r="CK283" s="130"/>
      <c r="CL283" s="130"/>
      <c r="CM283" s="130"/>
      <c r="CN283" s="130"/>
      <c r="CO283" s="130"/>
      <c r="CP283" s="130"/>
      <c r="CQ283" s="130"/>
      <c r="CR283" s="130"/>
      <c r="CS283" s="130"/>
      <c r="CT283" s="130"/>
      <c r="CU283" s="130"/>
      <c r="CV283" s="130"/>
      <c r="CW283" s="130"/>
      <c r="CX283" s="130"/>
      <c r="CY283" s="130"/>
      <c r="CZ283" s="130"/>
      <c r="DA283" s="130"/>
      <c r="DB283" s="130"/>
      <c r="DC283" s="130"/>
      <c r="DD283" s="130"/>
      <c r="DE283" s="130"/>
      <c r="DF283" s="130"/>
      <c r="DG283" s="130"/>
      <c r="DH283" s="131"/>
      <c r="DK283" s="31"/>
    </row>
    <row r="284" spans="1:115" ht="6.75" customHeight="1">
      <c r="A284" s="31"/>
      <c r="B284" s="349"/>
      <c r="C284" s="349"/>
      <c r="D284" s="349"/>
      <c r="E284" s="349"/>
      <c r="F284" s="349"/>
      <c r="G284" s="349"/>
      <c r="H284" s="349"/>
      <c r="I284" s="349"/>
      <c r="J284" s="349"/>
      <c r="K284" s="349"/>
      <c r="L284" s="349"/>
      <c r="M284" s="349"/>
      <c r="N284" s="349"/>
      <c r="O284" s="349"/>
      <c r="P284" s="349"/>
      <c r="Q284" s="349"/>
      <c r="R284" s="349"/>
      <c r="S284" s="349"/>
      <c r="T284" s="349"/>
      <c r="U284" s="349"/>
      <c r="V284" s="349"/>
      <c r="W284" s="349"/>
      <c r="X284" s="349"/>
      <c r="Y284" s="349"/>
      <c r="Z284" s="349"/>
      <c r="AA284" s="349"/>
      <c r="AB284" s="349"/>
      <c r="AC284" s="349"/>
      <c r="AD284" s="349"/>
      <c r="AE284" s="349"/>
      <c r="AF284" s="349"/>
      <c r="AG284" s="349"/>
      <c r="AH284" s="349"/>
      <c r="AI284" s="349"/>
      <c r="AJ284" s="349"/>
      <c r="AK284" s="349"/>
      <c r="AL284" s="349"/>
      <c r="AM284" s="349"/>
      <c r="AN284" s="349"/>
      <c r="AO284" s="349"/>
      <c r="AP284" s="349"/>
      <c r="AQ284" s="349"/>
      <c r="AR284" s="349"/>
      <c r="AS284" s="349"/>
      <c r="AT284" s="349"/>
      <c r="AU284" s="349"/>
      <c r="AV284" s="349"/>
      <c r="AW284" s="349"/>
      <c r="AX284" s="349"/>
      <c r="AY284" s="349"/>
      <c r="AZ284" s="349"/>
      <c r="BA284" s="349"/>
      <c r="BB284" s="349"/>
      <c r="BC284" s="349"/>
      <c r="BD284" s="31"/>
      <c r="BG284" s="132"/>
      <c r="BH284" s="133"/>
      <c r="BI284" s="133"/>
      <c r="BJ284" s="133"/>
      <c r="BK284" s="133"/>
      <c r="BL284" s="133"/>
      <c r="BM284" s="133"/>
      <c r="BN284" s="133"/>
      <c r="BO284" s="133"/>
      <c r="BP284" s="133"/>
      <c r="BQ284" s="133"/>
      <c r="BR284" s="133"/>
      <c r="BS284" s="133"/>
      <c r="BT284" s="133"/>
      <c r="BU284" s="133"/>
      <c r="BV284" s="133"/>
      <c r="BW284" s="133"/>
      <c r="BX284" s="133"/>
      <c r="BY284" s="133"/>
      <c r="BZ284" s="133"/>
      <c r="CA284" s="133"/>
      <c r="CB284" s="133"/>
      <c r="CC284" s="133"/>
      <c r="CD284" s="133"/>
      <c r="CE284" s="133"/>
      <c r="CF284" s="133"/>
      <c r="CG284" s="133"/>
      <c r="CH284" s="133"/>
      <c r="CI284" s="133"/>
      <c r="CJ284" s="133"/>
      <c r="CK284" s="133"/>
      <c r="CL284" s="133"/>
      <c r="CM284" s="133"/>
      <c r="CN284" s="133"/>
      <c r="CO284" s="133"/>
      <c r="CP284" s="133"/>
      <c r="CQ284" s="133"/>
      <c r="CR284" s="133"/>
      <c r="CS284" s="133"/>
      <c r="CT284" s="133"/>
      <c r="CU284" s="133"/>
      <c r="CV284" s="133"/>
      <c r="CW284" s="133"/>
      <c r="CX284" s="133"/>
      <c r="CY284" s="133"/>
      <c r="CZ284" s="133"/>
      <c r="DA284" s="133"/>
      <c r="DB284" s="133"/>
      <c r="DC284" s="133"/>
      <c r="DD284" s="133"/>
      <c r="DE284" s="133"/>
      <c r="DF284" s="133"/>
      <c r="DG284" s="133"/>
      <c r="DH284" s="134"/>
      <c r="DK284" s="31"/>
    </row>
    <row r="285" spans="1:115" ht="6.75" customHeight="1">
      <c r="A285" s="31"/>
      <c r="B285" s="349"/>
      <c r="C285" s="349"/>
      <c r="D285" s="349"/>
      <c r="E285" s="349"/>
      <c r="F285" s="349"/>
      <c r="G285" s="349"/>
      <c r="H285" s="349"/>
      <c r="I285" s="349"/>
      <c r="J285" s="349"/>
      <c r="K285" s="349"/>
      <c r="L285" s="349"/>
      <c r="M285" s="349"/>
      <c r="N285" s="349"/>
      <c r="O285" s="349"/>
      <c r="P285" s="349"/>
      <c r="Q285" s="349"/>
      <c r="R285" s="349"/>
      <c r="S285" s="349"/>
      <c r="T285" s="349"/>
      <c r="U285" s="349"/>
      <c r="V285" s="349"/>
      <c r="W285" s="349"/>
      <c r="X285" s="349"/>
      <c r="Y285" s="349"/>
      <c r="Z285" s="349"/>
      <c r="AA285" s="349"/>
      <c r="AB285" s="349"/>
      <c r="AC285" s="349"/>
      <c r="AD285" s="349"/>
      <c r="AE285" s="349"/>
      <c r="AF285" s="349"/>
      <c r="AG285" s="349"/>
      <c r="AH285" s="349"/>
      <c r="AI285" s="349"/>
      <c r="AJ285" s="349"/>
      <c r="AK285" s="349"/>
      <c r="AL285" s="349"/>
      <c r="AM285" s="349"/>
      <c r="AN285" s="349"/>
      <c r="AO285" s="349"/>
      <c r="AP285" s="349"/>
      <c r="AQ285" s="349"/>
      <c r="AR285" s="349"/>
      <c r="AS285" s="349"/>
      <c r="AT285" s="349"/>
      <c r="AU285" s="349"/>
      <c r="AV285" s="349"/>
      <c r="AW285" s="349"/>
      <c r="AX285" s="349"/>
      <c r="AY285" s="349"/>
      <c r="AZ285" s="349"/>
      <c r="BA285" s="349"/>
      <c r="BB285" s="349"/>
      <c r="BC285" s="349"/>
      <c r="BD285" s="31"/>
      <c r="BG285" s="126"/>
      <c r="BH285" s="127"/>
      <c r="BI285" s="127"/>
      <c r="BJ285" s="127"/>
      <c r="BK285" s="127"/>
      <c r="BL285" s="127"/>
      <c r="BM285" s="127"/>
      <c r="BN285" s="127"/>
      <c r="BO285" s="127"/>
      <c r="BP285" s="127"/>
      <c r="BQ285" s="127"/>
      <c r="BR285" s="127"/>
      <c r="BS285" s="127"/>
      <c r="BT285" s="127"/>
      <c r="BU285" s="127"/>
      <c r="BV285" s="127"/>
      <c r="BW285" s="127"/>
      <c r="BX285" s="127"/>
      <c r="BY285" s="127"/>
      <c r="BZ285" s="127"/>
      <c r="CA285" s="127"/>
      <c r="CB285" s="127"/>
      <c r="CC285" s="127"/>
      <c r="CD285" s="127"/>
      <c r="CE285" s="127"/>
      <c r="CF285" s="127"/>
      <c r="CG285" s="127"/>
      <c r="CH285" s="127"/>
      <c r="CI285" s="127"/>
      <c r="CJ285" s="127"/>
      <c r="CK285" s="127"/>
      <c r="CL285" s="127"/>
      <c r="CM285" s="127"/>
      <c r="CN285" s="127"/>
      <c r="CO285" s="127"/>
      <c r="CP285" s="127"/>
      <c r="CQ285" s="127"/>
      <c r="CR285" s="127"/>
      <c r="CS285" s="127"/>
      <c r="CT285" s="127"/>
      <c r="CU285" s="127"/>
      <c r="CV285" s="127"/>
      <c r="CW285" s="127"/>
      <c r="CX285" s="127"/>
      <c r="CY285" s="127"/>
      <c r="CZ285" s="127"/>
      <c r="DA285" s="127"/>
      <c r="DB285" s="127"/>
      <c r="DC285" s="127"/>
      <c r="DD285" s="127"/>
      <c r="DE285" s="127"/>
      <c r="DF285" s="127"/>
      <c r="DG285" s="127"/>
      <c r="DH285" s="128"/>
      <c r="DK285" s="31"/>
    </row>
    <row r="286" spans="1:115" ht="6.75" customHeight="1">
      <c r="A286" s="31"/>
      <c r="B286" s="349"/>
      <c r="C286" s="349"/>
      <c r="D286" s="349"/>
      <c r="E286" s="349"/>
      <c r="F286" s="349"/>
      <c r="G286" s="349"/>
      <c r="H286" s="349"/>
      <c r="I286" s="349"/>
      <c r="J286" s="349"/>
      <c r="K286" s="349"/>
      <c r="L286" s="349"/>
      <c r="M286" s="349"/>
      <c r="N286" s="349"/>
      <c r="O286" s="349"/>
      <c r="P286" s="349"/>
      <c r="Q286" s="349"/>
      <c r="R286" s="349"/>
      <c r="S286" s="349"/>
      <c r="T286" s="349"/>
      <c r="U286" s="349"/>
      <c r="V286" s="349"/>
      <c r="W286" s="349"/>
      <c r="X286" s="349"/>
      <c r="Y286" s="349"/>
      <c r="Z286" s="349"/>
      <c r="AA286" s="349"/>
      <c r="AB286" s="349"/>
      <c r="AC286" s="349"/>
      <c r="AD286" s="349"/>
      <c r="AE286" s="349"/>
      <c r="AF286" s="349"/>
      <c r="AG286" s="349"/>
      <c r="AH286" s="349"/>
      <c r="AI286" s="349"/>
      <c r="AJ286" s="349"/>
      <c r="AK286" s="349"/>
      <c r="AL286" s="349"/>
      <c r="AM286" s="349"/>
      <c r="AN286" s="349"/>
      <c r="AO286" s="349"/>
      <c r="AP286" s="349"/>
      <c r="AQ286" s="349"/>
      <c r="AR286" s="349"/>
      <c r="AS286" s="349"/>
      <c r="AT286" s="349"/>
      <c r="AU286" s="349"/>
      <c r="AV286" s="349"/>
      <c r="AW286" s="349"/>
      <c r="AX286" s="349"/>
      <c r="AY286" s="349"/>
      <c r="AZ286" s="349"/>
      <c r="BA286" s="349"/>
      <c r="BB286" s="349"/>
      <c r="BC286" s="349"/>
      <c r="BD286" s="31"/>
      <c r="BG286" s="129"/>
      <c r="BH286" s="130"/>
      <c r="BI286" s="130"/>
      <c r="BJ286" s="130"/>
      <c r="BK286" s="130"/>
      <c r="BL286" s="130"/>
      <c r="BM286" s="130"/>
      <c r="BN286" s="130"/>
      <c r="BO286" s="130"/>
      <c r="BP286" s="130"/>
      <c r="BQ286" s="130"/>
      <c r="BR286" s="130"/>
      <c r="BS286" s="130"/>
      <c r="BT286" s="130"/>
      <c r="BU286" s="130"/>
      <c r="BV286" s="130"/>
      <c r="BW286" s="130"/>
      <c r="BX286" s="130"/>
      <c r="BY286" s="130"/>
      <c r="BZ286" s="130"/>
      <c r="CA286" s="130"/>
      <c r="CB286" s="130"/>
      <c r="CC286" s="130"/>
      <c r="CD286" s="130"/>
      <c r="CE286" s="130"/>
      <c r="CF286" s="130"/>
      <c r="CG286" s="130"/>
      <c r="CH286" s="130"/>
      <c r="CI286" s="130"/>
      <c r="CJ286" s="130"/>
      <c r="CK286" s="130"/>
      <c r="CL286" s="130"/>
      <c r="CM286" s="130"/>
      <c r="CN286" s="130"/>
      <c r="CO286" s="130"/>
      <c r="CP286" s="130"/>
      <c r="CQ286" s="130"/>
      <c r="CR286" s="130"/>
      <c r="CS286" s="130"/>
      <c r="CT286" s="130"/>
      <c r="CU286" s="130"/>
      <c r="CV286" s="130"/>
      <c r="CW286" s="130"/>
      <c r="CX286" s="130"/>
      <c r="CY286" s="130"/>
      <c r="CZ286" s="130"/>
      <c r="DA286" s="130"/>
      <c r="DB286" s="130"/>
      <c r="DC286" s="130"/>
      <c r="DD286" s="130"/>
      <c r="DE286" s="130"/>
      <c r="DF286" s="130"/>
      <c r="DG286" s="130"/>
      <c r="DH286" s="131"/>
      <c r="DK286" s="31"/>
    </row>
    <row r="287" spans="1:115" ht="6.75" customHeight="1">
      <c r="A287" s="31"/>
      <c r="B287" s="349"/>
      <c r="C287" s="349"/>
      <c r="D287" s="349"/>
      <c r="E287" s="349"/>
      <c r="F287" s="349"/>
      <c r="G287" s="349"/>
      <c r="H287" s="349"/>
      <c r="I287" s="349"/>
      <c r="J287" s="349"/>
      <c r="K287" s="349"/>
      <c r="L287" s="349"/>
      <c r="M287" s="349"/>
      <c r="N287" s="349"/>
      <c r="O287" s="349"/>
      <c r="P287" s="349"/>
      <c r="Q287" s="349"/>
      <c r="R287" s="349"/>
      <c r="S287" s="349"/>
      <c r="T287" s="349"/>
      <c r="U287" s="349"/>
      <c r="V287" s="349"/>
      <c r="W287" s="349"/>
      <c r="X287" s="349"/>
      <c r="Y287" s="349"/>
      <c r="Z287" s="349"/>
      <c r="AA287" s="349"/>
      <c r="AB287" s="349"/>
      <c r="AC287" s="349"/>
      <c r="AD287" s="349"/>
      <c r="AE287" s="349"/>
      <c r="AF287" s="349"/>
      <c r="AG287" s="349"/>
      <c r="AH287" s="349"/>
      <c r="AI287" s="349"/>
      <c r="AJ287" s="349"/>
      <c r="AK287" s="349"/>
      <c r="AL287" s="349"/>
      <c r="AM287" s="349"/>
      <c r="AN287" s="349"/>
      <c r="AO287" s="349"/>
      <c r="AP287" s="349"/>
      <c r="AQ287" s="349"/>
      <c r="AR287" s="349"/>
      <c r="AS287" s="349"/>
      <c r="AT287" s="349"/>
      <c r="AU287" s="349"/>
      <c r="AV287" s="349"/>
      <c r="AW287" s="349"/>
      <c r="AX287" s="349"/>
      <c r="AY287" s="349"/>
      <c r="AZ287" s="349"/>
      <c r="BA287" s="349"/>
      <c r="BB287" s="349"/>
      <c r="BC287" s="349"/>
      <c r="BD287" s="31"/>
      <c r="BG287" s="132"/>
      <c r="BH287" s="133"/>
      <c r="BI287" s="133"/>
      <c r="BJ287" s="133"/>
      <c r="BK287" s="133"/>
      <c r="BL287" s="133"/>
      <c r="BM287" s="133"/>
      <c r="BN287" s="133"/>
      <c r="BO287" s="133"/>
      <c r="BP287" s="133"/>
      <c r="BQ287" s="133"/>
      <c r="BR287" s="133"/>
      <c r="BS287" s="133"/>
      <c r="BT287" s="133"/>
      <c r="BU287" s="133"/>
      <c r="BV287" s="133"/>
      <c r="BW287" s="133"/>
      <c r="BX287" s="133"/>
      <c r="BY287" s="133"/>
      <c r="BZ287" s="133"/>
      <c r="CA287" s="133"/>
      <c r="CB287" s="133"/>
      <c r="CC287" s="133"/>
      <c r="CD287" s="133"/>
      <c r="CE287" s="133"/>
      <c r="CF287" s="133"/>
      <c r="CG287" s="133"/>
      <c r="CH287" s="133"/>
      <c r="CI287" s="133"/>
      <c r="CJ287" s="133"/>
      <c r="CK287" s="133"/>
      <c r="CL287" s="133"/>
      <c r="CM287" s="133"/>
      <c r="CN287" s="133"/>
      <c r="CO287" s="133"/>
      <c r="CP287" s="133"/>
      <c r="CQ287" s="133"/>
      <c r="CR287" s="133"/>
      <c r="CS287" s="133"/>
      <c r="CT287" s="133"/>
      <c r="CU287" s="133"/>
      <c r="CV287" s="133"/>
      <c r="CW287" s="133"/>
      <c r="CX287" s="133"/>
      <c r="CY287" s="133"/>
      <c r="CZ287" s="133"/>
      <c r="DA287" s="133"/>
      <c r="DB287" s="133"/>
      <c r="DC287" s="133"/>
      <c r="DD287" s="133"/>
      <c r="DE287" s="133"/>
      <c r="DF287" s="133"/>
      <c r="DG287" s="133"/>
      <c r="DH287" s="134"/>
      <c r="DK287" s="31"/>
    </row>
    <row r="288" spans="2:115" ht="6.75" customHeight="1">
      <c r="B288" s="349" t="s">
        <v>208</v>
      </c>
      <c r="C288" s="349"/>
      <c r="D288" s="349"/>
      <c r="E288" s="349"/>
      <c r="F288" s="349"/>
      <c r="G288" s="349"/>
      <c r="H288" s="349"/>
      <c r="I288" s="349"/>
      <c r="J288" s="349"/>
      <c r="K288" s="349"/>
      <c r="L288" s="349"/>
      <c r="M288" s="349"/>
      <c r="N288" s="349"/>
      <c r="O288" s="349"/>
      <c r="P288" s="349"/>
      <c r="Q288" s="349"/>
      <c r="R288" s="349"/>
      <c r="S288" s="349"/>
      <c r="T288" s="349"/>
      <c r="U288" s="349"/>
      <c r="V288" s="349"/>
      <c r="W288" s="349"/>
      <c r="X288" s="349"/>
      <c r="Y288" s="349"/>
      <c r="Z288" s="349"/>
      <c r="AA288" s="349"/>
      <c r="AB288" s="349"/>
      <c r="AC288" s="349"/>
      <c r="AD288" s="349"/>
      <c r="AE288" s="349"/>
      <c r="AF288" s="349"/>
      <c r="AG288" s="349"/>
      <c r="AH288" s="349"/>
      <c r="AI288" s="349"/>
      <c r="AJ288" s="349"/>
      <c r="AK288" s="349"/>
      <c r="AL288" s="349"/>
      <c r="AM288" s="349"/>
      <c r="AN288" s="349"/>
      <c r="AO288" s="349"/>
      <c r="AP288" s="349"/>
      <c r="AQ288" s="349"/>
      <c r="AR288" s="349"/>
      <c r="AS288" s="349"/>
      <c r="AT288" s="349"/>
      <c r="AU288" s="349"/>
      <c r="AV288" s="349"/>
      <c r="AW288" s="349"/>
      <c r="AX288" s="349"/>
      <c r="AY288" s="349"/>
      <c r="AZ288" s="349"/>
      <c r="BA288" s="349"/>
      <c r="BB288" s="349"/>
      <c r="BC288" s="349"/>
      <c r="BD288" s="31"/>
      <c r="BG288" s="126"/>
      <c r="BH288" s="127"/>
      <c r="BI288" s="127"/>
      <c r="BJ288" s="127"/>
      <c r="BK288" s="127"/>
      <c r="BL288" s="127"/>
      <c r="BM288" s="127"/>
      <c r="BN288" s="127"/>
      <c r="BO288" s="127"/>
      <c r="BP288" s="127"/>
      <c r="BQ288" s="127"/>
      <c r="BR288" s="127"/>
      <c r="BS288" s="127"/>
      <c r="BT288" s="127"/>
      <c r="BU288" s="127"/>
      <c r="BV288" s="127"/>
      <c r="BW288" s="127"/>
      <c r="BX288" s="127"/>
      <c r="BY288" s="127"/>
      <c r="BZ288" s="127"/>
      <c r="CA288" s="127"/>
      <c r="CB288" s="127"/>
      <c r="CC288" s="127"/>
      <c r="CD288" s="127"/>
      <c r="CE288" s="127"/>
      <c r="CF288" s="127"/>
      <c r="CG288" s="127"/>
      <c r="CH288" s="127"/>
      <c r="CI288" s="127"/>
      <c r="CJ288" s="127"/>
      <c r="CK288" s="127"/>
      <c r="CL288" s="127"/>
      <c r="CM288" s="127"/>
      <c r="CN288" s="127"/>
      <c r="CO288" s="127"/>
      <c r="CP288" s="127"/>
      <c r="CQ288" s="127"/>
      <c r="CR288" s="127"/>
      <c r="CS288" s="127"/>
      <c r="CT288" s="127"/>
      <c r="CU288" s="127"/>
      <c r="CV288" s="127"/>
      <c r="CW288" s="127"/>
      <c r="CX288" s="127"/>
      <c r="CY288" s="127"/>
      <c r="CZ288" s="127"/>
      <c r="DA288" s="127"/>
      <c r="DB288" s="127"/>
      <c r="DC288" s="127"/>
      <c r="DD288" s="127"/>
      <c r="DE288" s="127"/>
      <c r="DF288" s="127"/>
      <c r="DG288" s="127"/>
      <c r="DH288" s="128"/>
      <c r="DK288" s="31"/>
    </row>
    <row r="289" spans="1:115" ht="6.75" customHeight="1">
      <c r="A289" s="31"/>
      <c r="B289" s="349"/>
      <c r="C289" s="349"/>
      <c r="D289" s="349"/>
      <c r="E289" s="349"/>
      <c r="F289" s="349"/>
      <c r="G289" s="349"/>
      <c r="H289" s="349"/>
      <c r="I289" s="349"/>
      <c r="J289" s="349"/>
      <c r="K289" s="349"/>
      <c r="L289" s="349"/>
      <c r="M289" s="349"/>
      <c r="N289" s="349"/>
      <c r="O289" s="349"/>
      <c r="P289" s="349"/>
      <c r="Q289" s="349"/>
      <c r="R289" s="349"/>
      <c r="S289" s="349"/>
      <c r="T289" s="349"/>
      <c r="U289" s="349"/>
      <c r="V289" s="349"/>
      <c r="W289" s="349"/>
      <c r="X289" s="349"/>
      <c r="Y289" s="349"/>
      <c r="Z289" s="349"/>
      <c r="AA289" s="349"/>
      <c r="AB289" s="349"/>
      <c r="AC289" s="349"/>
      <c r="AD289" s="349"/>
      <c r="AE289" s="349"/>
      <c r="AF289" s="349"/>
      <c r="AG289" s="349"/>
      <c r="AH289" s="349"/>
      <c r="AI289" s="349"/>
      <c r="AJ289" s="349"/>
      <c r="AK289" s="349"/>
      <c r="AL289" s="349"/>
      <c r="AM289" s="349"/>
      <c r="AN289" s="349"/>
      <c r="AO289" s="349"/>
      <c r="AP289" s="349"/>
      <c r="AQ289" s="349"/>
      <c r="AR289" s="349"/>
      <c r="AS289" s="349"/>
      <c r="AT289" s="349"/>
      <c r="AU289" s="349"/>
      <c r="AV289" s="349"/>
      <c r="AW289" s="349"/>
      <c r="AX289" s="349"/>
      <c r="AY289" s="349"/>
      <c r="AZ289" s="349"/>
      <c r="BA289" s="349"/>
      <c r="BB289" s="349"/>
      <c r="BC289" s="349"/>
      <c r="BD289" s="31"/>
      <c r="BG289" s="129"/>
      <c r="BH289" s="130"/>
      <c r="BI289" s="130"/>
      <c r="BJ289" s="130"/>
      <c r="BK289" s="130"/>
      <c r="BL289" s="130"/>
      <c r="BM289" s="130"/>
      <c r="BN289" s="130"/>
      <c r="BO289" s="130"/>
      <c r="BP289" s="130"/>
      <c r="BQ289" s="130"/>
      <c r="BR289" s="130"/>
      <c r="BS289" s="130"/>
      <c r="BT289" s="130"/>
      <c r="BU289" s="130"/>
      <c r="BV289" s="130"/>
      <c r="BW289" s="130"/>
      <c r="BX289" s="130"/>
      <c r="BY289" s="130"/>
      <c r="BZ289" s="130"/>
      <c r="CA289" s="130"/>
      <c r="CB289" s="130"/>
      <c r="CC289" s="130"/>
      <c r="CD289" s="130"/>
      <c r="CE289" s="130"/>
      <c r="CF289" s="130"/>
      <c r="CG289" s="130"/>
      <c r="CH289" s="130"/>
      <c r="CI289" s="130"/>
      <c r="CJ289" s="130"/>
      <c r="CK289" s="130"/>
      <c r="CL289" s="130"/>
      <c r="CM289" s="130"/>
      <c r="CN289" s="130"/>
      <c r="CO289" s="130"/>
      <c r="CP289" s="130"/>
      <c r="CQ289" s="130"/>
      <c r="CR289" s="130"/>
      <c r="CS289" s="130"/>
      <c r="CT289" s="130"/>
      <c r="CU289" s="130"/>
      <c r="CV289" s="130"/>
      <c r="CW289" s="130"/>
      <c r="CX289" s="130"/>
      <c r="CY289" s="130"/>
      <c r="CZ289" s="130"/>
      <c r="DA289" s="130"/>
      <c r="DB289" s="130"/>
      <c r="DC289" s="130"/>
      <c r="DD289" s="130"/>
      <c r="DE289" s="130"/>
      <c r="DF289" s="130"/>
      <c r="DG289" s="130"/>
      <c r="DH289" s="131"/>
      <c r="DK289" s="31"/>
    </row>
    <row r="290" spans="1:115" ht="6.75" customHeight="1">
      <c r="A290" s="31"/>
      <c r="B290" s="349"/>
      <c r="C290" s="349"/>
      <c r="D290" s="349"/>
      <c r="E290" s="349"/>
      <c r="F290" s="349"/>
      <c r="G290" s="349"/>
      <c r="H290" s="349"/>
      <c r="I290" s="349"/>
      <c r="J290" s="349"/>
      <c r="K290" s="349"/>
      <c r="L290" s="349"/>
      <c r="M290" s="349"/>
      <c r="N290" s="349"/>
      <c r="O290" s="349"/>
      <c r="P290" s="349"/>
      <c r="Q290" s="349"/>
      <c r="R290" s="349"/>
      <c r="S290" s="349"/>
      <c r="T290" s="349"/>
      <c r="U290" s="349"/>
      <c r="V290" s="349"/>
      <c r="W290" s="349"/>
      <c r="X290" s="349"/>
      <c r="Y290" s="349"/>
      <c r="Z290" s="349"/>
      <c r="AA290" s="349"/>
      <c r="AB290" s="349"/>
      <c r="AC290" s="349"/>
      <c r="AD290" s="349"/>
      <c r="AE290" s="349"/>
      <c r="AF290" s="349"/>
      <c r="AG290" s="349"/>
      <c r="AH290" s="349"/>
      <c r="AI290" s="349"/>
      <c r="AJ290" s="349"/>
      <c r="AK290" s="349"/>
      <c r="AL290" s="349"/>
      <c r="AM290" s="349"/>
      <c r="AN290" s="349"/>
      <c r="AO290" s="349"/>
      <c r="AP290" s="349"/>
      <c r="AQ290" s="349"/>
      <c r="AR290" s="349"/>
      <c r="AS290" s="349"/>
      <c r="AT290" s="349"/>
      <c r="AU290" s="349"/>
      <c r="AV290" s="349"/>
      <c r="AW290" s="349"/>
      <c r="AX290" s="349"/>
      <c r="AY290" s="349"/>
      <c r="AZ290" s="349"/>
      <c r="BA290" s="349"/>
      <c r="BB290" s="349"/>
      <c r="BC290" s="349"/>
      <c r="BD290" s="31"/>
      <c r="BG290" s="132"/>
      <c r="BH290" s="133"/>
      <c r="BI290" s="133"/>
      <c r="BJ290" s="133"/>
      <c r="BK290" s="133"/>
      <c r="BL290" s="133"/>
      <c r="BM290" s="133"/>
      <c r="BN290" s="133"/>
      <c r="BO290" s="133"/>
      <c r="BP290" s="133"/>
      <c r="BQ290" s="133"/>
      <c r="BR290" s="133"/>
      <c r="BS290" s="133"/>
      <c r="BT290" s="133"/>
      <c r="BU290" s="133"/>
      <c r="BV290" s="133"/>
      <c r="BW290" s="133"/>
      <c r="BX290" s="133"/>
      <c r="BY290" s="133"/>
      <c r="BZ290" s="133"/>
      <c r="CA290" s="133"/>
      <c r="CB290" s="133"/>
      <c r="CC290" s="133"/>
      <c r="CD290" s="133"/>
      <c r="CE290" s="133"/>
      <c r="CF290" s="133"/>
      <c r="CG290" s="133"/>
      <c r="CH290" s="133"/>
      <c r="CI290" s="133"/>
      <c r="CJ290" s="133"/>
      <c r="CK290" s="133"/>
      <c r="CL290" s="133"/>
      <c r="CM290" s="133"/>
      <c r="CN290" s="133"/>
      <c r="CO290" s="133"/>
      <c r="CP290" s="133"/>
      <c r="CQ290" s="133"/>
      <c r="CR290" s="133"/>
      <c r="CS290" s="133"/>
      <c r="CT290" s="133"/>
      <c r="CU290" s="133"/>
      <c r="CV290" s="133"/>
      <c r="CW290" s="133"/>
      <c r="CX290" s="133"/>
      <c r="CY290" s="133"/>
      <c r="CZ290" s="133"/>
      <c r="DA290" s="133"/>
      <c r="DB290" s="133"/>
      <c r="DC290" s="133"/>
      <c r="DD290" s="133"/>
      <c r="DE290" s="133"/>
      <c r="DF290" s="133"/>
      <c r="DG290" s="133"/>
      <c r="DH290" s="134"/>
      <c r="DK290" s="31"/>
    </row>
    <row r="291" spans="1:112" ht="6.75" customHeight="1">
      <c r="A291" s="31"/>
      <c r="B291" s="349"/>
      <c r="C291" s="349"/>
      <c r="D291" s="349"/>
      <c r="E291" s="349"/>
      <c r="F291" s="349"/>
      <c r="G291" s="349"/>
      <c r="H291" s="349"/>
      <c r="I291" s="349"/>
      <c r="J291" s="349"/>
      <c r="K291" s="349"/>
      <c r="L291" s="349"/>
      <c r="M291" s="349"/>
      <c r="N291" s="349"/>
      <c r="O291" s="349"/>
      <c r="P291" s="349"/>
      <c r="Q291" s="349"/>
      <c r="R291" s="349"/>
      <c r="S291" s="349"/>
      <c r="T291" s="349"/>
      <c r="U291" s="349"/>
      <c r="V291" s="349"/>
      <c r="W291" s="349"/>
      <c r="X291" s="349"/>
      <c r="Y291" s="349"/>
      <c r="Z291" s="349"/>
      <c r="AA291" s="349"/>
      <c r="AB291" s="349"/>
      <c r="AC291" s="349"/>
      <c r="AD291" s="349"/>
      <c r="AE291" s="349"/>
      <c r="AF291" s="349"/>
      <c r="AG291" s="349"/>
      <c r="AH291" s="349"/>
      <c r="AI291" s="349"/>
      <c r="AJ291" s="349"/>
      <c r="AK291" s="349"/>
      <c r="AL291" s="349"/>
      <c r="AM291" s="349"/>
      <c r="AN291" s="349"/>
      <c r="AO291" s="349"/>
      <c r="AP291" s="349"/>
      <c r="AQ291" s="349"/>
      <c r="AR291" s="349"/>
      <c r="AS291" s="349"/>
      <c r="AT291" s="349"/>
      <c r="AU291" s="349"/>
      <c r="AV291" s="349"/>
      <c r="AW291" s="349"/>
      <c r="AX291" s="349"/>
      <c r="AY291" s="349"/>
      <c r="AZ291" s="349"/>
      <c r="BA291" s="349"/>
      <c r="BB291" s="349"/>
      <c r="BC291" s="349"/>
      <c r="BD291" s="31"/>
      <c r="BG291" s="126"/>
      <c r="BH291" s="127"/>
      <c r="BI291" s="127"/>
      <c r="BJ291" s="127"/>
      <c r="BK291" s="127"/>
      <c r="BL291" s="127"/>
      <c r="BM291" s="127"/>
      <c r="BN291" s="127"/>
      <c r="BO291" s="127"/>
      <c r="BP291" s="127"/>
      <c r="BQ291" s="127"/>
      <c r="BR291" s="127"/>
      <c r="BS291" s="127"/>
      <c r="BT291" s="127"/>
      <c r="BU291" s="127"/>
      <c r="BV291" s="127"/>
      <c r="BW291" s="127"/>
      <c r="BX291" s="127"/>
      <c r="BY291" s="127"/>
      <c r="BZ291" s="127"/>
      <c r="CA291" s="127"/>
      <c r="CB291" s="127"/>
      <c r="CC291" s="127"/>
      <c r="CD291" s="127"/>
      <c r="CE291" s="127"/>
      <c r="CF291" s="127"/>
      <c r="CG291" s="127"/>
      <c r="CH291" s="127"/>
      <c r="CI291" s="127"/>
      <c r="CJ291" s="127"/>
      <c r="CK291" s="127"/>
      <c r="CL291" s="127"/>
      <c r="CM291" s="127"/>
      <c r="CN291" s="127"/>
      <c r="CO291" s="127"/>
      <c r="CP291" s="127"/>
      <c r="CQ291" s="127"/>
      <c r="CR291" s="127"/>
      <c r="CS291" s="127"/>
      <c r="CT291" s="127"/>
      <c r="CU291" s="127"/>
      <c r="CV291" s="127"/>
      <c r="CW291" s="127"/>
      <c r="CX291" s="127"/>
      <c r="CY291" s="127"/>
      <c r="CZ291" s="127"/>
      <c r="DA291" s="127"/>
      <c r="DB291" s="127"/>
      <c r="DC291" s="127"/>
      <c r="DD291" s="127"/>
      <c r="DE291" s="127"/>
      <c r="DF291" s="127"/>
      <c r="DG291" s="127"/>
      <c r="DH291" s="128"/>
    </row>
    <row r="292" spans="1:112" ht="6.75" customHeight="1">
      <c r="A292" s="31"/>
      <c r="B292" s="349"/>
      <c r="C292" s="349"/>
      <c r="D292" s="349"/>
      <c r="E292" s="349"/>
      <c r="F292" s="349"/>
      <c r="G292" s="349"/>
      <c r="H292" s="349"/>
      <c r="I292" s="349"/>
      <c r="J292" s="349"/>
      <c r="K292" s="349"/>
      <c r="L292" s="349"/>
      <c r="M292" s="349"/>
      <c r="N292" s="349"/>
      <c r="O292" s="349"/>
      <c r="P292" s="349"/>
      <c r="Q292" s="349"/>
      <c r="R292" s="349"/>
      <c r="S292" s="349"/>
      <c r="T292" s="349"/>
      <c r="U292" s="349"/>
      <c r="V292" s="349"/>
      <c r="W292" s="349"/>
      <c r="X292" s="349"/>
      <c r="Y292" s="349"/>
      <c r="Z292" s="349"/>
      <c r="AA292" s="349"/>
      <c r="AB292" s="349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49"/>
      <c r="BA292" s="349"/>
      <c r="BB292" s="349"/>
      <c r="BC292" s="349"/>
      <c r="BD292" s="31"/>
      <c r="BG292" s="129"/>
      <c r="BH292" s="130"/>
      <c r="BI292" s="130"/>
      <c r="BJ292" s="130"/>
      <c r="BK292" s="130"/>
      <c r="BL292" s="130"/>
      <c r="BM292" s="130"/>
      <c r="BN292" s="130"/>
      <c r="BO292" s="130"/>
      <c r="BP292" s="130"/>
      <c r="BQ292" s="130"/>
      <c r="BR292" s="130"/>
      <c r="BS292" s="130"/>
      <c r="BT292" s="130"/>
      <c r="BU292" s="130"/>
      <c r="BV292" s="130"/>
      <c r="BW292" s="130"/>
      <c r="BX292" s="130"/>
      <c r="BY292" s="130"/>
      <c r="BZ292" s="130"/>
      <c r="CA292" s="130"/>
      <c r="CB292" s="130"/>
      <c r="CC292" s="130"/>
      <c r="CD292" s="130"/>
      <c r="CE292" s="130"/>
      <c r="CF292" s="130"/>
      <c r="CG292" s="130"/>
      <c r="CH292" s="130"/>
      <c r="CI292" s="130"/>
      <c r="CJ292" s="130"/>
      <c r="CK292" s="130"/>
      <c r="CL292" s="130"/>
      <c r="CM292" s="130"/>
      <c r="CN292" s="130"/>
      <c r="CO292" s="130"/>
      <c r="CP292" s="130"/>
      <c r="CQ292" s="130"/>
      <c r="CR292" s="130"/>
      <c r="CS292" s="130"/>
      <c r="CT292" s="130"/>
      <c r="CU292" s="130"/>
      <c r="CV292" s="130"/>
      <c r="CW292" s="130"/>
      <c r="CX292" s="130"/>
      <c r="CY292" s="130"/>
      <c r="CZ292" s="130"/>
      <c r="DA292" s="130"/>
      <c r="DB292" s="130"/>
      <c r="DC292" s="130"/>
      <c r="DD292" s="130"/>
      <c r="DE292" s="130"/>
      <c r="DF292" s="130"/>
      <c r="DG292" s="130"/>
      <c r="DH292" s="131"/>
    </row>
    <row r="293" spans="1:112" ht="6.75" customHeight="1">
      <c r="A293" s="31"/>
      <c r="B293" s="349"/>
      <c r="C293" s="349"/>
      <c r="D293" s="349"/>
      <c r="E293" s="349"/>
      <c r="F293" s="349"/>
      <c r="G293" s="349"/>
      <c r="H293" s="349"/>
      <c r="I293" s="349"/>
      <c r="J293" s="349"/>
      <c r="K293" s="349"/>
      <c r="L293" s="349"/>
      <c r="M293" s="349"/>
      <c r="N293" s="349"/>
      <c r="O293" s="349"/>
      <c r="P293" s="349"/>
      <c r="Q293" s="349"/>
      <c r="R293" s="349"/>
      <c r="S293" s="349"/>
      <c r="T293" s="349"/>
      <c r="U293" s="349"/>
      <c r="V293" s="349"/>
      <c r="W293" s="349"/>
      <c r="X293" s="349"/>
      <c r="Y293" s="349"/>
      <c r="Z293" s="349"/>
      <c r="AA293" s="349"/>
      <c r="AB293" s="349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49"/>
      <c r="BA293" s="349"/>
      <c r="BB293" s="349"/>
      <c r="BC293" s="349"/>
      <c r="BD293" s="31"/>
      <c r="BG293" s="132"/>
      <c r="BH293" s="133"/>
      <c r="BI293" s="133"/>
      <c r="BJ293" s="133"/>
      <c r="BK293" s="133"/>
      <c r="BL293" s="133"/>
      <c r="BM293" s="133"/>
      <c r="BN293" s="133"/>
      <c r="BO293" s="133"/>
      <c r="BP293" s="133"/>
      <c r="BQ293" s="133"/>
      <c r="BR293" s="133"/>
      <c r="BS293" s="133"/>
      <c r="BT293" s="133"/>
      <c r="BU293" s="133"/>
      <c r="BV293" s="133"/>
      <c r="BW293" s="133"/>
      <c r="BX293" s="133"/>
      <c r="BY293" s="133"/>
      <c r="BZ293" s="133"/>
      <c r="CA293" s="133"/>
      <c r="CB293" s="133"/>
      <c r="CC293" s="133"/>
      <c r="CD293" s="133"/>
      <c r="CE293" s="133"/>
      <c r="CF293" s="133"/>
      <c r="CG293" s="133"/>
      <c r="CH293" s="133"/>
      <c r="CI293" s="133"/>
      <c r="CJ293" s="133"/>
      <c r="CK293" s="133"/>
      <c r="CL293" s="133"/>
      <c r="CM293" s="133"/>
      <c r="CN293" s="133"/>
      <c r="CO293" s="133"/>
      <c r="CP293" s="133"/>
      <c r="CQ293" s="133"/>
      <c r="CR293" s="133"/>
      <c r="CS293" s="133"/>
      <c r="CT293" s="133"/>
      <c r="CU293" s="133"/>
      <c r="CV293" s="133"/>
      <c r="CW293" s="133"/>
      <c r="CX293" s="133"/>
      <c r="CY293" s="133"/>
      <c r="CZ293" s="133"/>
      <c r="DA293" s="133"/>
      <c r="DB293" s="133"/>
      <c r="DC293" s="133"/>
      <c r="DD293" s="133"/>
      <c r="DE293" s="133"/>
      <c r="DF293" s="133"/>
      <c r="DG293" s="133"/>
      <c r="DH293" s="134"/>
    </row>
    <row r="294" spans="1:112" ht="6.75" customHeight="1">
      <c r="A294" s="31"/>
      <c r="B294" s="349"/>
      <c r="C294" s="349"/>
      <c r="D294" s="349"/>
      <c r="E294" s="349"/>
      <c r="F294" s="349"/>
      <c r="G294" s="349"/>
      <c r="H294" s="349"/>
      <c r="I294" s="349"/>
      <c r="J294" s="349"/>
      <c r="K294" s="349"/>
      <c r="L294" s="349"/>
      <c r="M294" s="349"/>
      <c r="N294" s="349"/>
      <c r="O294" s="349"/>
      <c r="P294" s="349"/>
      <c r="Q294" s="349"/>
      <c r="R294" s="349"/>
      <c r="S294" s="349"/>
      <c r="T294" s="349"/>
      <c r="U294" s="349"/>
      <c r="V294" s="349"/>
      <c r="W294" s="349"/>
      <c r="X294" s="349"/>
      <c r="Y294" s="349"/>
      <c r="Z294" s="349"/>
      <c r="AA294" s="349"/>
      <c r="AB294" s="349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49"/>
      <c r="BA294" s="349"/>
      <c r="BB294" s="349"/>
      <c r="BC294" s="349"/>
      <c r="BD294" s="31"/>
      <c r="BG294" s="129"/>
      <c r="BH294" s="130"/>
      <c r="BI294" s="130"/>
      <c r="BJ294" s="130"/>
      <c r="BK294" s="130"/>
      <c r="BL294" s="130"/>
      <c r="BM294" s="130"/>
      <c r="BN294" s="130"/>
      <c r="BO294" s="130"/>
      <c r="BP294" s="130"/>
      <c r="BQ294" s="130"/>
      <c r="BR294" s="130"/>
      <c r="BS294" s="130"/>
      <c r="BT294" s="130"/>
      <c r="BU294" s="130"/>
      <c r="BV294" s="130"/>
      <c r="BW294" s="130"/>
      <c r="BX294" s="130"/>
      <c r="BY294" s="130"/>
      <c r="BZ294" s="130"/>
      <c r="CA294" s="130"/>
      <c r="CB294" s="130"/>
      <c r="CC294" s="130"/>
      <c r="CD294" s="130"/>
      <c r="CE294" s="130"/>
      <c r="CF294" s="130"/>
      <c r="CG294" s="130"/>
      <c r="CH294" s="130"/>
      <c r="CI294" s="130"/>
      <c r="CJ294" s="130"/>
      <c r="CK294" s="130"/>
      <c r="CL294" s="130"/>
      <c r="CM294" s="130"/>
      <c r="CN294" s="130"/>
      <c r="CO294" s="130"/>
      <c r="CP294" s="130"/>
      <c r="CQ294" s="130"/>
      <c r="CR294" s="130"/>
      <c r="CS294" s="130"/>
      <c r="CT294" s="130"/>
      <c r="CU294" s="130"/>
      <c r="CV294" s="130"/>
      <c r="CW294" s="130"/>
      <c r="CX294" s="130"/>
      <c r="CY294" s="130"/>
      <c r="CZ294" s="130"/>
      <c r="DA294" s="130"/>
      <c r="DB294" s="130"/>
      <c r="DC294" s="130"/>
      <c r="DD294" s="130"/>
      <c r="DE294" s="130"/>
      <c r="DF294" s="130"/>
      <c r="DG294" s="130"/>
      <c r="DH294" s="131"/>
    </row>
    <row r="295" spans="1:112" ht="6.75" customHeight="1">
      <c r="A295" s="31"/>
      <c r="B295" s="349"/>
      <c r="C295" s="349"/>
      <c r="D295" s="349"/>
      <c r="E295" s="349"/>
      <c r="F295" s="349"/>
      <c r="G295" s="349"/>
      <c r="H295" s="349"/>
      <c r="I295" s="349"/>
      <c r="J295" s="349"/>
      <c r="K295" s="349"/>
      <c r="L295" s="349"/>
      <c r="M295" s="349"/>
      <c r="N295" s="349"/>
      <c r="O295" s="349"/>
      <c r="P295" s="349"/>
      <c r="Q295" s="349"/>
      <c r="R295" s="349"/>
      <c r="S295" s="349"/>
      <c r="T295" s="349"/>
      <c r="U295" s="349"/>
      <c r="V295" s="349"/>
      <c r="W295" s="349"/>
      <c r="X295" s="349"/>
      <c r="Y295" s="349"/>
      <c r="Z295" s="349"/>
      <c r="AA295" s="349"/>
      <c r="AB295" s="349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49"/>
      <c r="BA295" s="349"/>
      <c r="BB295" s="349"/>
      <c r="BC295" s="349"/>
      <c r="BD295" s="31"/>
      <c r="BG295" s="129"/>
      <c r="BH295" s="130"/>
      <c r="BI295" s="130"/>
      <c r="BJ295" s="130"/>
      <c r="BK295" s="130"/>
      <c r="BL295" s="130"/>
      <c r="BM295" s="130"/>
      <c r="BN295" s="130"/>
      <c r="BO295" s="130"/>
      <c r="BP295" s="130"/>
      <c r="BQ295" s="130"/>
      <c r="BR295" s="130"/>
      <c r="BS295" s="130"/>
      <c r="BT295" s="130"/>
      <c r="BU295" s="130"/>
      <c r="BV295" s="130"/>
      <c r="BW295" s="130"/>
      <c r="BX295" s="130"/>
      <c r="BY295" s="130"/>
      <c r="BZ295" s="130"/>
      <c r="CA295" s="130"/>
      <c r="CB295" s="130"/>
      <c r="CC295" s="130"/>
      <c r="CD295" s="130"/>
      <c r="CE295" s="130"/>
      <c r="CF295" s="130"/>
      <c r="CG295" s="130"/>
      <c r="CH295" s="130"/>
      <c r="CI295" s="130"/>
      <c r="CJ295" s="130"/>
      <c r="CK295" s="130"/>
      <c r="CL295" s="130"/>
      <c r="CM295" s="130"/>
      <c r="CN295" s="130"/>
      <c r="CO295" s="130"/>
      <c r="CP295" s="130"/>
      <c r="CQ295" s="130"/>
      <c r="CR295" s="130"/>
      <c r="CS295" s="130"/>
      <c r="CT295" s="130"/>
      <c r="CU295" s="130"/>
      <c r="CV295" s="130"/>
      <c r="CW295" s="130"/>
      <c r="CX295" s="130"/>
      <c r="CY295" s="130"/>
      <c r="CZ295" s="130"/>
      <c r="DA295" s="130"/>
      <c r="DB295" s="130"/>
      <c r="DC295" s="130"/>
      <c r="DD295" s="130"/>
      <c r="DE295" s="130"/>
      <c r="DF295" s="130"/>
      <c r="DG295" s="130"/>
      <c r="DH295" s="131"/>
    </row>
    <row r="296" spans="1:112" ht="6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G296" s="132"/>
      <c r="BH296" s="133"/>
      <c r="BI296" s="133"/>
      <c r="BJ296" s="133"/>
      <c r="BK296" s="133"/>
      <c r="BL296" s="133"/>
      <c r="BM296" s="133"/>
      <c r="BN296" s="133"/>
      <c r="BO296" s="133"/>
      <c r="BP296" s="133"/>
      <c r="BQ296" s="133"/>
      <c r="BR296" s="133"/>
      <c r="BS296" s="133"/>
      <c r="BT296" s="133"/>
      <c r="BU296" s="133"/>
      <c r="BV296" s="133"/>
      <c r="BW296" s="133"/>
      <c r="BX296" s="133"/>
      <c r="BY296" s="133"/>
      <c r="BZ296" s="133"/>
      <c r="CA296" s="133"/>
      <c r="CB296" s="133"/>
      <c r="CC296" s="133"/>
      <c r="CD296" s="133"/>
      <c r="CE296" s="133"/>
      <c r="CF296" s="133"/>
      <c r="CG296" s="133"/>
      <c r="CH296" s="133"/>
      <c r="CI296" s="133"/>
      <c r="CJ296" s="133"/>
      <c r="CK296" s="133"/>
      <c r="CL296" s="133"/>
      <c r="CM296" s="133"/>
      <c r="CN296" s="133"/>
      <c r="CO296" s="133"/>
      <c r="CP296" s="133"/>
      <c r="CQ296" s="133"/>
      <c r="CR296" s="133"/>
      <c r="CS296" s="133"/>
      <c r="CT296" s="133"/>
      <c r="CU296" s="133"/>
      <c r="CV296" s="133"/>
      <c r="CW296" s="133"/>
      <c r="CX296" s="133"/>
      <c r="CY296" s="133"/>
      <c r="CZ296" s="133"/>
      <c r="DA296" s="133"/>
      <c r="DB296" s="133"/>
      <c r="DC296" s="133"/>
      <c r="DD296" s="133"/>
      <c r="DE296" s="133"/>
      <c r="DF296" s="133"/>
      <c r="DG296" s="133"/>
      <c r="DH296" s="134"/>
    </row>
    <row r="297" spans="1:57" ht="6.75" customHeight="1">
      <c r="A297" s="31"/>
      <c r="B297" s="350" t="s">
        <v>209</v>
      </c>
      <c r="C297" s="350"/>
      <c r="D297" s="350"/>
      <c r="E297" s="350"/>
      <c r="F297" s="350"/>
      <c r="G297" s="350"/>
      <c r="H297" s="350"/>
      <c r="I297" s="350"/>
      <c r="J297" s="350"/>
      <c r="K297" s="350"/>
      <c r="L297" s="350"/>
      <c r="M297" s="350"/>
      <c r="N297" s="350"/>
      <c r="O297" s="350"/>
      <c r="P297" s="350"/>
      <c r="Q297" s="350"/>
      <c r="R297" s="350"/>
      <c r="S297" s="350"/>
      <c r="T297" s="350"/>
      <c r="U297" s="350"/>
      <c r="V297" s="350"/>
      <c r="W297" s="350"/>
      <c r="X297" s="350"/>
      <c r="Y297" s="350"/>
      <c r="Z297" s="350"/>
      <c r="AA297" s="350"/>
      <c r="AB297" s="350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350"/>
      <c r="AT297" s="350"/>
      <c r="AU297" s="350"/>
      <c r="AV297" s="350"/>
      <c r="AW297" s="350"/>
      <c r="AX297" s="350"/>
      <c r="AY297" s="350"/>
      <c r="AZ297" s="350"/>
      <c r="BA297" s="350"/>
      <c r="BB297" s="350"/>
      <c r="BC297" s="350"/>
      <c r="BD297" s="30"/>
      <c r="BE297" s="52"/>
    </row>
    <row r="298" spans="2:100" ht="6.75" customHeight="1">
      <c r="B298" s="350"/>
      <c r="C298" s="350"/>
      <c r="D298" s="350"/>
      <c r="E298" s="350"/>
      <c r="F298" s="350"/>
      <c r="G298" s="350"/>
      <c r="H298" s="350"/>
      <c r="I298" s="350"/>
      <c r="J298" s="350"/>
      <c r="K298" s="350"/>
      <c r="L298" s="350"/>
      <c r="M298" s="350"/>
      <c r="N298" s="350"/>
      <c r="O298" s="350"/>
      <c r="P298" s="350"/>
      <c r="Q298" s="350"/>
      <c r="R298" s="350"/>
      <c r="S298" s="350"/>
      <c r="T298" s="350"/>
      <c r="U298" s="350"/>
      <c r="V298" s="350"/>
      <c r="W298" s="350"/>
      <c r="X298" s="350"/>
      <c r="Y298" s="350"/>
      <c r="Z298" s="350"/>
      <c r="AA298" s="350"/>
      <c r="AB298" s="350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350"/>
      <c r="AT298" s="350"/>
      <c r="AU298" s="350"/>
      <c r="AV298" s="350"/>
      <c r="AW298" s="350"/>
      <c r="AX298" s="350"/>
      <c r="AY298" s="350"/>
      <c r="AZ298" s="350"/>
      <c r="BA298" s="350"/>
      <c r="BB298" s="350"/>
      <c r="BC298" s="350"/>
      <c r="BD298" s="30"/>
      <c r="BE298" s="52"/>
      <c r="BG298" s="184" t="s">
        <v>196</v>
      </c>
      <c r="BH298" s="184"/>
      <c r="BI298" s="184"/>
      <c r="BJ298" s="184"/>
      <c r="BK298" s="184"/>
      <c r="BL298" s="184"/>
      <c r="BM298" s="184"/>
      <c r="BN298" s="184"/>
      <c r="BO298" s="184"/>
      <c r="BP298" s="184"/>
      <c r="BQ298" s="184"/>
      <c r="BR298" s="184"/>
      <c r="BS298" s="184"/>
      <c r="BT298" s="184"/>
      <c r="BU298" s="184"/>
      <c r="BV298" s="184"/>
      <c r="BW298" s="184"/>
      <c r="BX298" s="184"/>
      <c r="BY298" s="184"/>
      <c r="BZ298" s="184"/>
      <c r="CA298" s="184"/>
      <c r="CB298" s="184"/>
      <c r="CC298" s="184"/>
      <c r="CD298" s="184"/>
      <c r="CE298" s="184"/>
      <c r="CF298" s="184"/>
      <c r="CG298" s="184"/>
      <c r="CH298" s="184"/>
      <c r="CI298" s="184"/>
      <c r="CJ298" s="184"/>
      <c r="CK298" s="184"/>
      <c r="CL298" s="184"/>
      <c r="CM298" s="184"/>
      <c r="CN298" s="184"/>
      <c r="CO298" s="184"/>
      <c r="CP298" s="184"/>
      <c r="CQ298" s="184"/>
      <c r="CR298" s="184"/>
      <c r="CS298" s="184"/>
      <c r="CT298" s="184"/>
      <c r="CU298" s="184"/>
      <c r="CV298" s="184"/>
    </row>
    <row r="299" spans="2:100" ht="6.75" customHeight="1">
      <c r="B299" s="350"/>
      <c r="C299" s="350"/>
      <c r="D299" s="350"/>
      <c r="E299" s="350"/>
      <c r="F299" s="350"/>
      <c r="G299" s="350"/>
      <c r="H299" s="350"/>
      <c r="I299" s="350"/>
      <c r="J299" s="350"/>
      <c r="K299" s="350"/>
      <c r="L299" s="350"/>
      <c r="M299" s="350"/>
      <c r="N299" s="350"/>
      <c r="O299" s="350"/>
      <c r="P299" s="350"/>
      <c r="Q299" s="350"/>
      <c r="R299" s="350"/>
      <c r="S299" s="350"/>
      <c r="T299" s="350"/>
      <c r="U299" s="350"/>
      <c r="V299" s="350"/>
      <c r="W299" s="350"/>
      <c r="X299" s="350"/>
      <c r="Y299" s="350"/>
      <c r="Z299" s="350"/>
      <c r="AA299" s="350"/>
      <c r="AB299" s="350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350"/>
      <c r="AT299" s="350"/>
      <c r="AU299" s="350"/>
      <c r="AV299" s="350"/>
      <c r="AW299" s="350"/>
      <c r="AX299" s="350"/>
      <c r="AY299" s="350"/>
      <c r="AZ299" s="350"/>
      <c r="BA299" s="350"/>
      <c r="BB299" s="350"/>
      <c r="BC299" s="350"/>
      <c r="BD299" s="30"/>
      <c r="BE299" s="52"/>
      <c r="BG299" s="184"/>
      <c r="BH299" s="184"/>
      <c r="BI299" s="184"/>
      <c r="BJ299" s="184"/>
      <c r="BK299" s="184"/>
      <c r="BL299" s="184"/>
      <c r="BM299" s="184"/>
      <c r="BN299" s="184"/>
      <c r="BO299" s="184"/>
      <c r="BP299" s="184"/>
      <c r="BQ299" s="184"/>
      <c r="BR299" s="184"/>
      <c r="BS299" s="184"/>
      <c r="BT299" s="184"/>
      <c r="BU299" s="184"/>
      <c r="BV299" s="184"/>
      <c r="BW299" s="184"/>
      <c r="BX299" s="184"/>
      <c r="BY299" s="184"/>
      <c r="BZ299" s="184"/>
      <c r="CA299" s="184"/>
      <c r="CB299" s="184"/>
      <c r="CC299" s="184"/>
      <c r="CD299" s="184"/>
      <c r="CE299" s="184"/>
      <c r="CF299" s="184"/>
      <c r="CG299" s="184"/>
      <c r="CH299" s="184"/>
      <c r="CI299" s="184"/>
      <c r="CJ299" s="184"/>
      <c r="CK299" s="184"/>
      <c r="CL299" s="184"/>
      <c r="CM299" s="184"/>
      <c r="CN299" s="184"/>
      <c r="CO299" s="184"/>
      <c r="CP299" s="184"/>
      <c r="CQ299" s="184"/>
      <c r="CR299" s="184"/>
      <c r="CS299" s="184"/>
      <c r="CT299" s="184"/>
      <c r="CU299" s="184"/>
      <c r="CV299" s="184"/>
    </row>
    <row r="300" spans="2:57" ht="6.75" customHeight="1">
      <c r="B300" s="350"/>
      <c r="C300" s="350"/>
      <c r="D300" s="350"/>
      <c r="E300" s="350"/>
      <c r="F300" s="350"/>
      <c r="G300" s="350"/>
      <c r="H300" s="350"/>
      <c r="I300" s="350"/>
      <c r="J300" s="350"/>
      <c r="K300" s="350"/>
      <c r="L300" s="350"/>
      <c r="M300" s="350"/>
      <c r="N300" s="350"/>
      <c r="O300" s="350"/>
      <c r="P300" s="350"/>
      <c r="Q300" s="350"/>
      <c r="R300" s="350"/>
      <c r="S300" s="350"/>
      <c r="T300" s="350"/>
      <c r="U300" s="350"/>
      <c r="V300" s="350"/>
      <c r="W300" s="350"/>
      <c r="X300" s="350"/>
      <c r="Y300" s="350"/>
      <c r="Z300" s="350"/>
      <c r="AA300" s="350"/>
      <c r="AB300" s="350"/>
      <c r="AC300" s="350"/>
      <c r="AD300" s="350"/>
      <c r="AE300" s="350"/>
      <c r="AF300" s="350"/>
      <c r="AG300" s="350"/>
      <c r="AH300" s="350"/>
      <c r="AI300" s="350"/>
      <c r="AJ300" s="350"/>
      <c r="AK300" s="350"/>
      <c r="AL300" s="350"/>
      <c r="AM300" s="350"/>
      <c r="AN300" s="350"/>
      <c r="AO300" s="350"/>
      <c r="AP300" s="350"/>
      <c r="AQ300" s="350"/>
      <c r="AR300" s="350"/>
      <c r="AS300" s="350"/>
      <c r="AT300" s="350"/>
      <c r="AU300" s="350"/>
      <c r="AV300" s="350"/>
      <c r="AW300" s="350"/>
      <c r="AX300" s="350"/>
      <c r="AY300" s="350"/>
      <c r="AZ300" s="350"/>
      <c r="BA300" s="350"/>
      <c r="BB300" s="350"/>
      <c r="BC300" s="350"/>
      <c r="BD300" s="30"/>
      <c r="BE300" s="52"/>
    </row>
    <row r="301" spans="2:112" ht="6.75" customHeight="1">
      <c r="B301" s="350"/>
      <c r="C301" s="350"/>
      <c r="D301" s="350"/>
      <c r="E301" s="350"/>
      <c r="F301" s="350"/>
      <c r="G301" s="350"/>
      <c r="H301" s="350"/>
      <c r="I301" s="350"/>
      <c r="J301" s="350"/>
      <c r="K301" s="350"/>
      <c r="L301" s="350"/>
      <c r="M301" s="350"/>
      <c r="N301" s="350"/>
      <c r="O301" s="350"/>
      <c r="P301" s="350"/>
      <c r="Q301" s="350"/>
      <c r="R301" s="350"/>
      <c r="S301" s="350"/>
      <c r="T301" s="350"/>
      <c r="U301" s="350"/>
      <c r="V301" s="350"/>
      <c r="W301" s="350"/>
      <c r="X301" s="350"/>
      <c r="Y301" s="350"/>
      <c r="Z301" s="350"/>
      <c r="AA301" s="350"/>
      <c r="AB301" s="350"/>
      <c r="AC301" s="350"/>
      <c r="AD301" s="350"/>
      <c r="AE301" s="350"/>
      <c r="AF301" s="350"/>
      <c r="AG301" s="350"/>
      <c r="AH301" s="350"/>
      <c r="AI301" s="350"/>
      <c r="AJ301" s="350"/>
      <c r="AK301" s="350"/>
      <c r="AL301" s="350"/>
      <c r="AM301" s="350"/>
      <c r="AN301" s="350"/>
      <c r="AO301" s="350"/>
      <c r="AP301" s="350"/>
      <c r="AQ301" s="350"/>
      <c r="AR301" s="350"/>
      <c r="AS301" s="350"/>
      <c r="AT301" s="350"/>
      <c r="AU301" s="350"/>
      <c r="AV301" s="350"/>
      <c r="AW301" s="350"/>
      <c r="AX301" s="350"/>
      <c r="AY301" s="350"/>
      <c r="AZ301" s="350"/>
      <c r="BA301" s="350"/>
      <c r="BB301" s="350"/>
      <c r="BC301" s="350"/>
      <c r="BD301" s="30"/>
      <c r="BE301" s="52"/>
      <c r="BG301" s="126"/>
      <c r="BH301" s="127"/>
      <c r="BI301" s="127"/>
      <c r="BJ301" s="127"/>
      <c r="BK301" s="127"/>
      <c r="BL301" s="127"/>
      <c r="BM301" s="127"/>
      <c r="BN301" s="127"/>
      <c r="BO301" s="127"/>
      <c r="BP301" s="127"/>
      <c r="BQ301" s="127"/>
      <c r="BR301" s="127"/>
      <c r="BS301" s="127"/>
      <c r="BT301" s="127"/>
      <c r="BU301" s="127"/>
      <c r="BV301" s="127"/>
      <c r="BW301" s="127"/>
      <c r="BX301" s="127"/>
      <c r="BY301" s="127"/>
      <c r="BZ301" s="127"/>
      <c r="CA301" s="127"/>
      <c r="CB301" s="127"/>
      <c r="CC301" s="127"/>
      <c r="CD301" s="127"/>
      <c r="CE301" s="127"/>
      <c r="CF301" s="127"/>
      <c r="CG301" s="127"/>
      <c r="CH301" s="127"/>
      <c r="CI301" s="127"/>
      <c r="CJ301" s="127"/>
      <c r="CK301" s="127"/>
      <c r="CL301" s="127"/>
      <c r="CM301" s="127"/>
      <c r="CN301" s="127"/>
      <c r="CO301" s="127"/>
      <c r="CP301" s="127"/>
      <c r="CQ301" s="127"/>
      <c r="CR301" s="127"/>
      <c r="CS301" s="127"/>
      <c r="CT301" s="127"/>
      <c r="CU301" s="127"/>
      <c r="CV301" s="127"/>
      <c r="CW301" s="127"/>
      <c r="CX301" s="127"/>
      <c r="CY301" s="127"/>
      <c r="CZ301" s="127"/>
      <c r="DA301" s="127"/>
      <c r="DB301" s="127"/>
      <c r="DC301" s="127"/>
      <c r="DD301" s="127"/>
      <c r="DE301" s="127"/>
      <c r="DF301" s="127"/>
      <c r="DG301" s="127"/>
      <c r="DH301" s="128"/>
    </row>
    <row r="302" spans="2:112" ht="6.75" customHeight="1">
      <c r="B302" s="350"/>
      <c r="C302" s="350"/>
      <c r="D302" s="350"/>
      <c r="E302" s="350"/>
      <c r="F302" s="350"/>
      <c r="G302" s="350"/>
      <c r="H302" s="350"/>
      <c r="I302" s="350"/>
      <c r="J302" s="350"/>
      <c r="K302" s="350"/>
      <c r="L302" s="350"/>
      <c r="M302" s="350"/>
      <c r="N302" s="350"/>
      <c r="O302" s="350"/>
      <c r="P302" s="350"/>
      <c r="Q302" s="350"/>
      <c r="R302" s="350"/>
      <c r="S302" s="350"/>
      <c r="T302" s="350"/>
      <c r="U302" s="350"/>
      <c r="V302" s="350"/>
      <c r="W302" s="350"/>
      <c r="X302" s="350"/>
      <c r="Y302" s="350"/>
      <c r="Z302" s="350"/>
      <c r="AA302" s="350"/>
      <c r="AB302" s="350"/>
      <c r="AC302" s="350"/>
      <c r="AD302" s="350"/>
      <c r="AE302" s="350"/>
      <c r="AF302" s="350"/>
      <c r="AG302" s="350"/>
      <c r="AH302" s="350"/>
      <c r="AI302" s="350"/>
      <c r="AJ302" s="350"/>
      <c r="AK302" s="350"/>
      <c r="AL302" s="350"/>
      <c r="AM302" s="350"/>
      <c r="AN302" s="350"/>
      <c r="AO302" s="350"/>
      <c r="AP302" s="350"/>
      <c r="AQ302" s="350"/>
      <c r="AR302" s="350"/>
      <c r="AS302" s="350"/>
      <c r="AT302" s="350"/>
      <c r="AU302" s="350"/>
      <c r="AV302" s="350"/>
      <c r="AW302" s="350"/>
      <c r="AX302" s="350"/>
      <c r="AY302" s="350"/>
      <c r="AZ302" s="350"/>
      <c r="BA302" s="350"/>
      <c r="BB302" s="350"/>
      <c r="BC302" s="350"/>
      <c r="BD302" s="30"/>
      <c r="BE302" s="52"/>
      <c r="BG302" s="129"/>
      <c r="BH302" s="130"/>
      <c r="BI302" s="130"/>
      <c r="BJ302" s="130"/>
      <c r="BK302" s="130"/>
      <c r="BL302" s="130"/>
      <c r="BM302" s="130"/>
      <c r="BN302" s="130"/>
      <c r="BO302" s="130"/>
      <c r="BP302" s="130"/>
      <c r="BQ302" s="130"/>
      <c r="BR302" s="130"/>
      <c r="BS302" s="130"/>
      <c r="BT302" s="130"/>
      <c r="BU302" s="130"/>
      <c r="BV302" s="130"/>
      <c r="BW302" s="130"/>
      <c r="BX302" s="130"/>
      <c r="BY302" s="130"/>
      <c r="BZ302" s="130"/>
      <c r="CA302" s="130"/>
      <c r="CB302" s="130"/>
      <c r="CC302" s="130"/>
      <c r="CD302" s="130"/>
      <c r="CE302" s="130"/>
      <c r="CF302" s="130"/>
      <c r="CG302" s="130"/>
      <c r="CH302" s="130"/>
      <c r="CI302" s="130"/>
      <c r="CJ302" s="130"/>
      <c r="CK302" s="130"/>
      <c r="CL302" s="130"/>
      <c r="CM302" s="130"/>
      <c r="CN302" s="130"/>
      <c r="CO302" s="130"/>
      <c r="CP302" s="130"/>
      <c r="CQ302" s="130"/>
      <c r="CR302" s="130"/>
      <c r="CS302" s="130"/>
      <c r="CT302" s="130"/>
      <c r="CU302" s="130"/>
      <c r="CV302" s="130"/>
      <c r="CW302" s="130"/>
      <c r="CX302" s="130"/>
      <c r="CY302" s="130"/>
      <c r="CZ302" s="130"/>
      <c r="DA302" s="130"/>
      <c r="DB302" s="130"/>
      <c r="DC302" s="130"/>
      <c r="DD302" s="130"/>
      <c r="DE302" s="130"/>
      <c r="DF302" s="130"/>
      <c r="DG302" s="130"/>
      <c r="DH302" s="131"/>
    </row>
    <row r="303" spans="2:112" ht="6.75" customHeight="1">
      <c r="B303" s="350"/>
      <c r="C303" s="350"/>
      <c r="D303" s="350"/>
      <c r="E303" s="350"/>
      <c r="F303" s="350"/>
      <c r="G303" s="350"/>
      <c r="H303" s="350"/>
      <c r="I303" s="350"/>
      <c r="J303" s="350"/>
      <c r="K303" s="350"/>
      <c r="L303" s="350"/>
      <c r="M303" s="350"/>
      <c r="N303" s="350"/>
      <c r="O303" s="350"/>
      <c r="P303" s="350"/>
      <c r="Q303" s="350"/>
      <c r="R303" s="350"/>
      <c r="S303" s="350"/>
      <c r="T303" s="350"/>
      <c r="U303" s="350"/>
      <c r="V303" s="350"/>
      <c r="W303" s="350"/>
      <c r="X303" s="350"/>
      <c r="Y303" s="350"/>
      <c r="Z303" s="350"/>
      <c r="AA303" s="350"/>
      <c r="AB303" s="350"/>
      <c r="AC303" s="350"/>
      <c r="AD303" s="350"/>
      <c r="AE303" s="350"/>
      <c r="AF303" s="350"/>
      <c r="AG303" s="350"/>
      <c r="AH303" s="350"/>
      <c r="AI303" s="350"/>
      <c r="AJ303" s="350"/>
      <c r="AK303" s="350"/>
      <c r="AL303" s="350"/>
      <c r="AM303" s="350"/>
      <c r="AN303" s="350"/>
      <c r="AO303" s="350"/>
      <c r="AP303" s="350"/>
      <c r="AQ303" s="350"/>
      <c r="AR303" s="350"/>
      <c r="AS303" s="350"/>
      <c r="AT303" s="350"/>
      <c r="AU303" s="350"/>
      <c r="AV303" s="350"/>
      <c r="AW303" s="350"/>
      <c r="AX303" s="350"/>
      <c r="AY303" s="350"/>
      <c r="AZ303" s="350"/>
      <c r="BA303" s="350"/>
      <c r="BB303" s="350"/>
      <c r="BC303" s="350"/>
      <c r="BG303" s="132"/>
      <c r="BH303" s="133"/>
      <c r="BI303" s="133"/>
      <c r="BJ303" s="133"/>
      <c r="BK303" s="133"/>
      <c r="BL303" s="133"/>
      <c r="BM303" s="133"/>
      <c r="BN303" s="133"/>
      <c r="BO303" s="133"/>
      <c r="BP303" s="133"/>
      <c r="BQ303" s="133"/>
      <c r="BR303" s="133"/>
      <c r="BS303" s="133"/>
      <c r="BT303" s="133"/>
      <c r="BU303" s="133"/>
      <c r="BV303" s="133"/>
      <c r="BW303" s="133"/>
      <c r="BX303" s="133"/>
      <c r="BY303" s="133"/>
      <c r="BZ303" s="133"/>
      <c r="CA303" s="133"/>
      <c r="CB303" s="133"/>
      <c r="CC303" s="133"/>
      <c r="CD303" s="133"/>
      <c r="CE303" s="133"/>
      <c r="CF303" s="133"/>
      <c r="CG303" s="133"/>
      <c r="CH303" s="133"/>
      <c r="CI303" s="133"/>
      <c r="CJ303" s="133"/>
      <c r="CK303" s="133"/>
      <c r="CL303" s="133"/>
      <c r="CM303" s="133"/>
      <c r="CN303" s="133"/>
      <c r="CO303" s="133"/>
      <c r="CP303" s="133"/>
      <c r="CQ303" s="133"/>
      <c r="CR303" s="133"/>
      <c r="CS303" s="133"/>
      <c r="CT303" s="133"/>
      <c r="CU303" s="133"/>
      <c r="CV303" s="133"/>
      <c r="CW303" s="133"/>
      <c r="CX303" s="133"/>
      <c r="CY303" s="133"/>
      <c r="CZ303" s="133"/>
      <c r="DA303" s="133"/>
      <c r="DB303" s="133"/>
      <c r="DC303" s="133"/>
      <c r="DD303" s="133"/>
      <c r="DE303" s="133"/>
      <c r="DF303" s="133"/>
      <c r="DG303" s="133"/>
      <c r="DH303" s="134"/>
    </row>
    <row r="304" ht="6.75" customHeight="1"/>
    <row r="305" spans="19:83" ht="6.75" customHeight="1">
      <c r="S305" s="126" t="str">
        <f>IF("Y"="Y","X","")</f>
        <v>X</v>
      </c>
      <c r="T305" s="128"/>
      <c r="U305" s="129" t="s">
        <v>144</v>
      </c>
      <c r="V305" s="130"/>
      <c r="W305" s="130"/>
      <c r="X305" s="130"/>
      <c r="Y305" s="130"/>
      <c r="Z305" s="126">
        <f>IF("Y"="Y","","X")</f>
      </c>
      <c r="AA305" s="128"/>
      <c r="AB305" s="129" t="s">
        <v>145</v>
      </c>
      <c r="AC305" s="130"/>
      <c r="AD305" s="130"/>
      <c r="AE305" s="130"/>
      <c r="AF305" s="130"/>
      <c r="BG305" s="178" t="s">
        <v>197</v>
      </c>
      <c r="BH305" s="178"/>
      <c r="BI305" s="178"/>
      <c r="BJ305" s="178"/>
      <c r="BK305" s="178"/>
      <c r="BL305" s="178"/>
      <c r="BM305" s="178"/>
      <c r="BN305" s="178"/>
      <c r="BO305" s="178"/>
      <c r="BP305" s="178"/>
      <c r="BQ305" s="178"/>
      <c r="BR305" s="178"/>
      <c r="BS305" s="178"/>
      <c r="BT305" s="178"/>
      <c r="BU305" s="178"/>
      <c r="BV305" s="178"/>
      <c r="BW305" s="178"/>
      <c r="BX305" s="178"/>
      <c r="BY305" s="178"/>
      <c r="BZ305" s="178"/>
      <c r="CA305" s="178"/>
      <c r="CB305" s="178"/>
      <c r="CC305" s="178"/>
      <c r="CD305" s="178"/>
      <c r="CE305" s="178"/>
    </row>
    <row r="306" spans="19:83" ht="6.75" customHeight="1">
      <c r="S306" s="132"/>
      <c r="T306" s="134"/>
      <c r="U306" s="129"/>
      <c r="V306" s="130"/>
      <c r="W306" s="130"/>
      <c r="X306" s="130"/>
      <c r="Y306" s="130"/>
      <c r="Z306" s="132"/>
      <c r="AA306" s="134"/>
      <c r="AB306" s="129"/>
      <c r="AC306" s="130"/>
      <c r="AD306" s="130"/>
      <c r="AE306" s="130"/>
      <c r="AF306" s="130"/>
      <c r="BG306" s="178"/>
      <c r="BH306" s="178"/>
      <c r="BI306" s="178"/>
      <c r="BJ306" s="178"/>
      <c r="BK306" s="178"/>
      <c r="BL306" s="178"/>
      <c r="BM306" s="178"/>
      <c r="BN306" s="178"/>
      <c r="BO306" s="178"/>
      <c r="BP306" s="178"/>
      <c r="BQ306" s="178"/>
      <c r="BR306" s="178"/>
      <c r="BS306" s="178"/>
      <c r="BT306" s="178"/>
      <c r="BU306" s="178"/>
      <c r="BV306" s="178"/>
      <c r="BW306" s="178"/>
      <c r="BX306" s="178"/>
      <c r="BY306" s="178"/>
      <c r="BZ306" s="178"/>
      <c r="CA306" s="178"/>
      <c r="CB306" s="178"/>
      <c r="CC306" s="178"/>
      <c r="CD306" s="178"/>
      <c r="CE306" s="178"/>
    </row>
    <row r="307" ht="6.75" customHeight="1">
      <c r="B307" s="35"/>
    </row>
    <row r="308" spans="2:111" ht="6.75" customHeight="1">
      <c r="B308" s="346" t="s">
        <v>191</v>
      </c>
      <c r="C308" s="346"/>
      <c r="D308" s="346"/>
      <c r="E308" s="346"/>
      <c r="F308" s="346"/>
      <c r="G308" s="346"/>
      <c r="H308" s="346"/>
      <c r="I308" s="346"/>
      <c r="J308" s="346"/>
      <c r="K308" s="346"/>
      <c r="L308" s="346"/>
      <c r="M308" s="346"/>
      <c r="N308" s="346"/>
      <c r="O308" s="346"/>
      <c r="P308" s="346"/>
      <c r="Q308" s="346"/>
      <c r="R308" s="346"/>
      <c r="S308" s="346"/>
      <c r="T308" s="346"/>
      <c r="U308" s="346"/>
      <c r="V308" s="346"/>
      <c r="W308" s="346"/>
      <c r="X308" s="346"/>
      <c r="Y308" s="346"/>
      <c r="Z308" s="346"/>
      <c r="AA308" s="346"/>
      <c r="AB308" s="346"/>
      <c r="AC308" s="346"/>
      <c r="AD308" s="346"/>
      <c r="AE308" s="346"/>
      <c r="AF308" s="346"/>
      <c r="AG308" s="346"/>
      <c r="AH308" s="346"/>
      <c r="AI308" s="346"/>
      <c r="AJ308" s="346"/>
      <c r="AK308" s="346"/>
      <c r="AL308" s="346"/>
      <c r="AM308" s="346"/>
      <c r="AN308" s="346"/>
      <c r="AO308" s="346"/>
      <c r="AP308" s="346"/>
      <c r="AQ308" s="346"/>
      <c r="AR308" s="346"/>
      <c r="AS308" s="346"/>
      <c r="AT308" s="346"/>
      <c r="AU308" s="346"/>
      <c r="AV308" s="346"/>
      <c r="AW308" s="346"/>
      <c r="AX308" s="346"/>
      <c r="AY308" s="346"/>
      <c r="AZ308" s="346"/>
      <c r="BA308" s="346"/>
      <c r="BB308" s="346"/>
      <c r="BC308" s="346"/>
      <c r="BD308" s="35"/>
      <c r="BG308" s="130"/>
      <c r="BH308" s="130"/>
      <c r="BI308" s="130"/>
      <c r="BJ308" s="130"/>
      <c r="BK308" s="130"/>
      <c r="BL308" s="130"/>
      <c r="BM308" s="130"/>
      <c r="BN308" s="130"/>
      <c r="BO308" s="130"/>
      <c r="BP308" s="130"/>
      <c r="BQ308" s="130"/>
      <c r="BR308" s="130"/>
      <c r="BS308" s="130"/>
      <c r="BT308" s="130"/>
      <c r="BU308" s="130"/>
      <c r="BV308" s="130"/>
      <c r="BW308" s="130"/>
      <c r="BX308" s="130"/>
      <c r="BY308" s="130"/>
      <c r="BZ308" s="130"/>
      <c r="CA308" s="130"/>
      <c r="CB308" s="130"/>
      <c r="CC308" s="130"/>
      <c r="CD308" s="130"/>
      <c r="CE308" s="130"/>
      <c r="CF308" s="130"/>
      <c r="CG308" s="130"/>
      <c r="CH308" s="130"/>
      <c r="CI308" s="130"/>
      <c r="CJ308" s="130"/>
      <c r="CK308" s="130"/>
      <c r="CL308" s="130"/>
      <c r="CM308" s="130"/>
      <c r="CN308" s="130"/>
      <c r="CO308" s="130"/>
      <c r="CP308" s="130"/>
      <c r="CQ308" s="130"/>
      <c r="CR308" s="130"/>
      <c r="CS308" s="130"/>
      <c r="CT308" s="130"/>
      <c r="CU308" s="130"/>
      <c r="CV308" s="130"/>
      <c r="CW308" s="130"/>
      <c r="CX308" s="130"/>
      <c r="CY308" s="130"/>
      <c r="CZ308" s="130"/>
      <c r="DA308" s="130"/>
      <c r="DB308" s="130"/>
      <c r="DC308" s="130"/>
      <c r="DD308" s="130"/>
      <c r="DE308" s="130"/>
      <c r="DF308" s="130"/>
      <c r="DG308" s="130"/>
    </row>
    <row r="309" spans="2:112" ht="6.75" customHeight="1">
      <c r="B309" s="346"/>
      <c r="C309" s="346"/>
      <c r="D309" s="346"/>
      <c r="E309" s="346"/>
      <c r="F309" s="346"/>
      <c r="G309" s="346"/>
      <c r="H309" s="346"/>
      <c r="I309" s="346"/>
      <c r="J309" s="346"/>
      <c r="K309" s="346"/>
      <c r="L309" s="346"/>
      <c r="M309" s="346"/>
      <c r="N309" s="346"/>
      <c r="O309" s="346"/>
      <c r="P309" s="346"/>
      <c r="Q309" s="346"/>
      <c r="R309" s="346"/>
      <c r="S309" s="346"/>
      <c r="T309" s="346"/>
      <c r="U309" s="346"/>
      <c r="V309" s="346"/>
      <c r="W309" s="346"/>
      <c r="X309" s="346"/>
      <c r="Y309" s="346"/>
      <c r="Z309" s="346"/>
      <c r="AA309" s="346"/>
      <c r="AB309" s="346"/>
      <c r="AC309" s="346"/>
      <c r="AD309" s="346"/>
      <c r="AE309" s="346"/>
      <c r="AF309" s="346"/>
      <c r="AG309" s="346"/>
      <c r="AH309" s="346"/>
      <c r="AI309" s="346"/>
      <c r="AJ309" s="346"/>
      <c r="AK309" s="346"/>
      <c r="AL309" s="346"/>
      <c r="AM309" s="346"/>
      <c r="AN309" s="346"/>
      <c r="AO309" s="346"/>
      <c r="AP309" s="346"/>
      <c r="AQ309" s="346"/>
      <c r="AR309" s="346"/>
      <c r="AS309" s="346"/>
      <c r="AT309" s="346"/>
      <c r="AU309" s="346"/>
      <c r="AV309" s="346"/>
      <c r="AW309" s="346"/>
      <c r="AX309" s="346"/>
      <c r="AY309" s="346"/>
      <c r="AZ309" s="346"/>
      <c r="BA309" s="346"/>
      <c r="BB309" s="346"/>
      <c r="BC309" s="346"/>
      <c r="BD309" s="35"/>
      <c r="BG309" s="133"/>
      <c r="BH309" s="133"/>
      <c r="BI309" s="133"/>
      <c r="BJ309" s="133"/>
      <c r="BK309" s="133"/>
      <c r="BL309" s="133"/>
      <c r="BM309" s="133"/>
      <c r="BN309" s="133"/>
      <c r="BO309" s="133"/>
      <c r="BP309" s="133"/>
      <c r="BQ309" s="133"/>
      <c r="BR309" s="133"/>
      <c r="BS309" s="133"/>
      <c r="BT309" s="133"/>
      <c r="BU309" s="133"/>
      <c r="BV309" s="133"/>
      <c r="BW309" s="133"/>
      <c r="BX309" s="133"/>
      <c r="BY309" s="133"/>
      <c r="BZ309" s="133"/>
      <c r="CA309" s="133"/>
      <c r="CB309" s="133"/>
      <c r="CC309" s="133"/>
      <c r="CD309" s="133"/>
      <c r="CE309" s="133"/>
      <c r="CF309" s="133"/>
      <c r="CG309" s="133"/>
      <c r="CH309" s="133"/>
      <c r="CI309" s="133"/>
      <c r="CJ309" s="133"/>
      <c r="CK309" s="133"/>
      <c r="CL309" s="133"/>
      <c r="CM309" s="133"/>
      <c r="CN309" s="133"/>
      <c r="CO309" s="133"/>
      <c r="CP309" s="133"/>
      <c r="CQ309" s="133"/>
      <c r="CR309" s="133"/>
      <c r="CS309" s="133"/>
      <c r="CT309" s="133"/>
      <c r="CU309" s="133"/>
      <c r="CV309" s="133"/>
      <c r="CW309" s="133"/>
      <c r="CX309" s="133"/>
      <c r="CY309" s="133"/>
      <c r="CZ309" s="133"/>
      <c r="DA309" s="133"/>
      <c r="DB309" s="133"/>
      <c r="DC309" s="133"/>
      <c r="DD309" s="133"/>
      <c r="DE309" s="133"/>
      <c r="DF309" s="133"/>
      <c r="DG309" s="133"/>
      <c r="DH309" s="15"/>
    </row>
    <row r="310" spans="2:111" ht="6.75" customHeight="1">
      <c r="B310" s="346"/>
      <c r="C310" s="346"/>
      <c r="D310" s="346"/>
      <c r="E310" s="346"/>
      <c r="F310" s="346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346"/>
      <c r="R310" s="346"/>
      <c r="S310" s="346"/>
      <c r="T310" s="346"/>
      <c r="U310" s="346"/>
      <c r="V310" s="346"/>
      <c r="W310" s="346"/>
      <c r="X310" s="346"/>
      <c r="Y310" s="346"/>
      <c r="Z310" s="346"/>
      <c r="AA310" s="346"/>
      <c r="AB310" s="346"/>
      <c r="AC310" s="346"/>
      <c r="AD310" s="346"/>
      <c r="AE310" s="346"/>
      <c r="AF310" s="346"/>
      <c r="AG310" s="346"/>
      <c r="AH310" s="346"/>
      <c r="AI310" s="346"/>
      <c r="AJ310" s="346"/>
      <c r="AK310" s="346"/>
      <c r="AL310" s="346"/>
      <c r="AM310" s="346"/>
      <c r="AN310" s="346"/>
      <c r="AO310" s="346"/>
      <c r="AP310" s="346"/>
      <c r="AQ310" s="346"/>
      <c r="AR310" s="346"/>
      <c r="AS310" s="346"/>
      <c r="AT310" s="346"/>
      <c r="AU310" s="346"/>
      <c r="AV310" s="346"/>
      <c r="AW310" s="346"/>
      <c r="AX310" s="346"/>
      <c r="AY310" s="346"/>
      <c r="AZ310" s="346"/>
      <c r="BA310" s="346"/>
      <c r="BB310" s="346"/>
      <c r="BC310" s="346"/>
      <c r="BD310" s="35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</row>
    <row r="311" spans="2:111" ht="6.75" customHeight="1">
      <c r="B311" s="346"/>
      <c r="C311" s="346"/>
      <c r="D311" s="346"/>
      <c r="E311" s="346"/>
      <c r="F311" s="346"/>
      <c r="G311" s="346"/>
      <c r="H311" s="346"/>
      <c r="I311" s="346"/>
      <c r="J311" s="346"/>
      <c r="K311" s="346"/>
      <c r="L311" s="346"/>
      <c r="M311" s="346"/>
      <c r="N311" s="346"/>
      <c r="O311" s="346"/>
      <c r="P311" s="346"/>
      <c r="Q311" s="346"/>
      <c r="R311" s="346"/>
      <c r="S311" s="346"/>
      <c r="T311" s="346"/>
      <c r="U311" s="346"/>
      <c r="V311" s="346"/>
      <c r="W311" s="346"/>
      <c r="X311" s="346"/>
      <c r="Y311" s="346"/>
      <c r="Z311" s="346"/>
      <c r="AA311" s="346"/>
      <c r="AB311" s="346"/>
      <c r="AC311" s="346"/>
      <c r="AD311" s="346"/>
      <c r="AE311" s="346"/>
      <c r="AF311" s="346"/>
      <c r="AG311" s="346"/>
      <c r="AH311" s="346"/>
      <c r="AI311" s="346"/>
      <c r="AJ311" s="346"/>
      <c r="AK311" s="346"/>
      <c r="AL311" s="346"/>
      <c r="AM311" s="346"/>
      <c r="AN311" s="346"/>
      <c r="AO311" s="346"/>
      <c r="AP311" s="346"/>
      <c r="AQ311" s="346"/>
      <c r="AR311" s="346"/>
      <c r="AS311" s="346"/>
      <c r="AT311" s="346"/>
      <c r="AU311" s="346"/>
      <c r="AV311" s="346"/>
      <c r="AW311" s="346"/>
      <c r="AX311" s="346"/>
      <c r="AY311" s="346"/>
      <c r="AZ311" s="346"/>
      <c r="BA311" s="346"/>
      <c r="BB311" s="346"/>
      <c r="BC311" s="346"/>
      <c r="BD311" s="35"/>
      <c r="BG311" s="130"/>
      <c r="BH311" s="130"/>
      <c r="BI311" s="130"/>
      <c r="BJ311" s="130"/>
      <c r="BK311" s="130"/>
      <c r="BL311" s="130"/>
      <c r="BM311" s="130"/>
      <c r="BN311" s="130"/>
      <c r="BO311" s="130"/>
      <c r="BP311" s="130"/>
      <c r="BQ311" s="130"/>
      <c r="BR311" s="130"/>
      <c r="BS311" s="130"/>
      <c r="BT311" s="130"/>
      <c r="BU311" s="130"/>
      <c r="BV311" s="130"/>
      <c r="BW311" s="130"/>
      <c r="BX311" s="130"/>
      <c r="BY311" s="130"/>
      <c r="BZ311" s="130"/>
      <c r="CA311" s="130"/>
      <c r="CB311" s="130"/>
      <c r="CC311" s="130"/>
      <c r="CD311" s="130"/>
      <c r="CE311" s="130"/>
      <c r="CF311" s="130"/>
      <c r="CG311" s="130"/>
      <c r="CH311" s="130"/>
      <c r="CI311" s="130"/>
      <c r="CJ311" s="130"/>
      <c r="CK311" s="130"/>
      <c r="CL311" s="130"/>
      <c r="CM311" s="130"/>
      <c r="CN311" s="130"/>
      <c r="CO311" s="130"/>
      <c r="CP311" s="130"/>
      <c r="CQ311" s="130"/>
      <c r="CR311" s="130"/>
      <c r="CS311" s="130"/>
      <c r="CT311" s="130"/>
      <c r="CU311" s="130"/>
      <c r="CV311" s="130"/>
      <c r="CW311" s="130"/>
      <c r="CX311" s="130"/>
      <c r="CY311" s="130"/>
      <c r="CZ311" s="130"/>
      <c r="DA311" s="130"/>
      <c r="DB311" s="130"/>
      <c r="DC311" s="130"/>
      <c r="DD311" s="130"/>
      <c r="DE311" s="130"/>
      <c r="DF311" s="130"/>
      <c r="DG311" s="130"/>
    </row>
    <row r="312" spans="2:112" ht="6.75" customHeight="1">
      <c r="B312" s="346"/>
      <c r="C312" s="346"/>
      <c r="D312" s="346"/>
      <c r="E312" s="346"/>
      <c r="F312" s="346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346"/>
      <c r="R312" s="346"/>
      <c r="S312" s="346"/>
      <c r="T312" s="346"/>
      <c r="U312" s="346"/>
      <c r="V312" s="346"/>
      <c r="W312" s="346"/>
      <c r="X312" s="346"/>
      <c r="Y312" s="346"/>
      <c r="Z312" s="346"/>
      <c r="AA312" s="346"/>
      <c r="AB312" s="346"/>
      <c r="AC312" s="346"/>
      <c r="AD312" s="346"/>
      <c r="AE312" s="346"/>
      <c r="AF312" s="346"/>
      <c r="AG312" s="346"/>
      <c r="AH312" s="346"/>
      <c r="AI312" s="346"/>
      <c r="AJ312" s="346"/>
      <c r="AK312" s="346"/>
      <c r="AL312" s="346"/>
      <c r="AM312" s="346"/>
      <c r="AN312" s="346"/>
      <c r="AO312" s="346"/>
      <c r="AP312" s="346"/>
      <c r="AQ312" s="346"/>
      <c r="AR312" s="346"/>
      <c r="AS312" s="346"/>
      <c r="AT312" s="346"/>
      <c r="AU312" s="346"/>
      <c r="AV312" s="346"/>
      <c r="AW312" s="346"/>
      <c r="AX312" s="346"/>
      <c r="AY312" s="346"/>
      <c r="AZ312" s="346"/>
      <c r="BA312" s="346"/>
      <c r="BB312" s="346"/>
      <c r="BC312" s="346"/>
      <c r="BD312" s="35"/>
      <c r="BG312" s="133"/>
      <c r="BH312" s="133"/>
      <c r="BI312" s="133"/>
      <c r="BJ312" s="133"/>
      <c r="BK312" s="133"/>
      <c r="BL312" s="133"/>
      <c r="BM312" s="133"/>
      <c r="BN312" s="133"/>
      <c r="BO312" s="133"/>
      <c r="BP312" s="133"/>
      <c r="BQ312" s="133"/>
      <c r="BR312" s="133"/>
      <c r="BS312" s="133"/>
      <c r="BT312" s="133"/>
      <c r="BU312" s="133"/>
      <c r="BV312" s="133"/>
      <c r="BW312" s="133"/>
      <c r="BX312" s="133"/>
      <c r="BY312" s="133"/>
      <c r="BZ312" s="133"/>
      <c r="CA312" s="133"/>
      <c r="CB312" s="133"/>
      <c r="CC312" s="133"/>
      <c r="CD312" s="133"/>
      <c r="CE312" s="133"/>
      <c r="CF312" s="133"/>
      <c r="CG312" s="133"/>
      <c r="CH312" s="133"/>
      <c r="CI312" s="133"/>
      <c r="CJ312" s="133"/>
      <c r="CK312" s="133"/>
      <c r="CL312" s="133"/>
      <c r="CM312" s="133"/>
      <c r="CN312" s="133"/>
      <c r="CO312" s="133"/>
      <c r="CP312" s="133"/>
      <c r="CQ312" s="133"/>
      <c r="CR312" s="133"/>
      <c r="CS312" s="133"/>
      <c r="CT312" s="133"/>
      <c r="CU312" s="133"/>
      <c r="CV312" s="133"/>
      <c r="CW312" s="133"/>
      <c r="CX312" s="133"/>
      <c r="CY312" s="133"/>
      <c r="CZ312" s="133"/>
      <c r="DA312" s="133"/>
      <c r="DB312" s="133"/>
      <c r="DC312" s="133"/>
      <c r="DD312" s="133"/>
      <c r="DE312" s="133"/>
      <c r="DF312" s="133"/>
      <c r="DG312" s="133"/>
      <c r="DH312" s="15"/>
    </row>
    <row r="313" spans="2:56" ht="6.75" customHeight="1">
      <c r="B313" s="346"/>
      <c r="C313" s="346"/>
      <c r="D313" s="346"/>
      <c r="E313" s="346"/>
      <c r="F313" s="346"/>
      <c r="G313" s="346"/>
      <c r="H313" s="346"/>
      <c r="I313" s="346"/>
      <c r="J313" s="346"/>
      <c r="K313" s="346"/>
      <c r="L313" s="346"/>
      <c r="M313" s="346"/>
      <c r="N313" s="346"/>
      <c r="O313" s="346"/>
      <c r="P313" s="346"/>
      <c r="Q313" s="346"/>
      <c r="R313" s="346"/>
      <c r="S313" s="346"/>
      <c r="T313" s="346"/>
      <c r="U313" s="346"/>
      <c r="V313" s="346"/>
      <c r="W313" s="346"/>
      <c r="X313" s="346"/>
      <c r="Y313" s="346"/>
      <c r="Z313" s="346"/>
      <c r="AA313" s="346"/>
      <c r="AB313" s="346"/>
      <c r="AC313" s="346"/>
      <c r="AD313" s="346"/>
      <c r="AE313" s="346"/>
      <c r="AF313" s="346"/>
      <c r="AG313" s="346"/>
      <c r="AH313" s="346"/>
      <c r="AI313" s="346"/>
      <c r="AJ313" s="346"/>
      <c r="AK313" s="346"/>
      <c r="AL313" s="346"/>
      <c r="AM313" s="346"/>
      <c r="AN313" s="346"/>
      <c r="AO313" s="346"/>
      <c r="AP313" s="346"/>
      <c r="AQ313" s="346"/>
      <c r="AR313" s="346"/>
      <c r="AS313" s="346"/>
      <c r="AT313" s="346"/>
      <c r="AU313" s="346"/>
      <c r="AV313" s="346"/>
      <c r="AW313" s="346"/>
      <c r="AX313" s="346"/>
      <c r="AY313" s="346"/>
      <c r="AZ313" s="346"/>
      <c r="BA313" s="346"/>
      <c r="BB313" s="346"/>
      <c r="BC313" s="346"/>
      <c r="BD313" s="35"/>
    </row>
    <row r="314" spans="2:112" ht="6.75" customHeight="1">
      <c r="B314" s="346"/>
      <c r="C314" s="346"/>
      <c r="D314" s="346"/>
      <c r="E314" s="346"/>
      <c r="F314" s="346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346"/>
      <c r="R314" s="346"/>
      <c r="S314" s="346"/>
      <c r="T314" s="346"/>
      <c r="U314" s="346"/>
      <c r="V314" s="346"/>
      <c r="W314" s="346"/>
      <c r="X314" s="346"/>
      <c r="Y314" s="346"/>
      <c r="Z314" s="346"/>
      <c r="AA314" s="346"/>
      <c r="AB314" s="346"/>
      <c r="AC314" s="346"/>
      <c r="AD314" s="346"/>
      <c r="AE314" s="346"/>
      <c r="AF314" s="346"/>
      <c r="AG314" s="346"/>
      <c r="AH314" s="346"/>
      <c r="AI314" s="346"/>
      <c r="AJ314" s="346"/>
      <c r="AK314" s="346"/>
      <c r="AL314" s="346"/>
      <c r="AM314" s="346"/>
      <c r="AN314" s="346"/>
      <c r="AO314" s="346"/>
      <c r="AP314" s="346"/>
      <c r="AQ314" s="346"/>
      <c r="AR314" s="346"/>
      <c r="AS314" s="346"/>
      <c r="AT314" s="346"/>
      <c r="AU314" s="346"/>
      <c r="AV314" s="346"/>
      <c r="AW314" s="346"/>
      <c r="AX314" s="346"/>
      <c r="AY314" s="346"/>
      <c r="AZ314" s="346"/>
      <c r="BA314" s="346"/>
      <c r="BB314" s="346"/>
      <c r="BC314" s="346"/>
      <c r="BD314" s="35"/>
      <c r="BG314" s="126"/>
      <c r="BH314" s="127"/>
      <c r="BI314" s="127"/>
      <c r="BJ314" s="127"/>
      <c r="BK314" s="127"/>
      <c r="BL314" s="127"/>
      <c r="BM314" s="127"/>
      <c r="BN314" s="127"/>
      <c r="BO314" s="127"/>
      <c r="BP314" s="127"/>
      <c r="BQ314" s="127"/>
      <c r="BR314" s="127"/>
      <c r="BS314" s="127"/>
      <c r="BT314" s="127"/>
      <c r="BU314" s="127"/>
      <c r="BV314" s="127"/>
      <c r="BW314" s="127"/>
      <c r="BX314" s="127"/>
      <c r="BY314" s="127"/>
      <c r="BZ314" s="127"/>
      <c r="CA314" s="127"/>
      <c r="CB314" s="127"/>
      <c r="CC314" s="127"/>
      <c r="CD314" s="127"/>
      <c r="CE314" s="127"/>
      <c r="CF314" s="127"/>
      <c r="CG314" s="127"/>
      <c r="CH314" s="128"/>
      <c r="CO314" s="326"/>
      <c r="CP314" s="127"/>
      <c r="CQ314" s="127"/>
      <c r="CR314" s="127"/>
      <c r="CS314" s="127"/>
      <c r="CT314" s="127"/>
      <c r="CU314" s="127"/>
      <c r="CV314" s="127"/>
      <c r="CW314" s="127"/>
      <c r="CX314" s="127"/>
      <c r="CY314" s="127"/>
      <c r="CZ314" s="127"/>
      <c r="DA314" s="127"/>
      <c r="DB314" s="127"/>
      <c r="DC314" s="127"/>
      <c r="DD314" s="127"/>
      <c r="DE314" s="127"/>
      <c r="DF314" s="127"/>
      <c r="DG314" s="127"/>
      <c r="DH314" s="128"/>
    </row>
    <row r="315" spans="59:112" ht="6.75" customHeight="1">
      <c r="BG315" s="129"/>
      <c r="BH315" s="130"/>
      <c r="BI315" s="130"/>
      <c r="BJ315" s="130"/>
      <c r="BK315" s="130"/>
      <c r="BL315" s="130"/>
      <c r="BM315" s="130"/>
      <c r="BN315" s="130"/>
      <c r="BO315" s="130"/>
      <c r="BP315" s="130"/>
      <c r="BQ315" s="130"/>
      <c r="BR315" s="130"/>
      <c r="BS315" s="130"/>
      <c r="BT315" s="130"/>
      <c r="BU315" s="130"/>
      <c r="BV315" s="130"/>
      <c r="BW315" s="130"/>
      <c r="BX315" s="130"/>
      <c r="BY315" s="130"/>
      <c r="BZ315" s="130"/>
      <c r="CA315" s="130"/>
      <c r="CB315" s="130"/>
      <c r="CC315" s="130"/>
      <c r="CD315" s="130"/>
      <c r="CE315" s="130"/>
      <c r="CF315" s="130"/>
      <c r="CG315" s="130"/>
      <c r="CH315" s="131"/>
      <c r="CO315" s="129"/>
      <c r="CP315" s="130"/>
      <c r="CQ315" s="130"/>
      <c r="CR315" s="130"/>
      <c r="CS315" s="130"/>
      <c r="CT315" s="130"/>
      <c r="CU315" s="130"/>
      <c r="CV315" s="130"/>
      <c r="CW315" s="130"/>
      <c r="CX315" s="130"/>
      <c r="CY315" s="130"/>
      <c r="CZ315" s="130"/>
      <c r="DA315" s="130"/>
      <c r="DB315" s="130"/>
      <c r="DC315" s="130"/>
      <c r="DD315" s="130"/>
      <c r="DE315" s="130"/>
      <c r="DF315" s="130"/>
      <c r="DG315" s="130"/>
      <c r="DH315" s="131"/>
    </row>
    <row r="316" spans="19:112" ht="6.75" customHeight="1">
      <c r="S316" s="126" t="str">
        <f>IF("Y"="Y","X","")</f>
        <v>X</v>
      </c>
      <c r="T316" s="128"/>
      <c r="U316" s="129" t="s">
        <v>144</v>
      </c>
      <c r="V316" s="130"/>
      <c r="W316" s="130"/>
      <c r="X316" s="130"/>
      <c r="Y316" s="130"/>
      <c r="Z316" s="126">
        <f>IF("Y"="Y","","X")</f>
      </c>
      <c r="AA316" s="128"/>
      <c r="AB316" s="129" t="s">
        <v>145</v>
      </c>
      <c r="AC316" s="130"/>
      <c r="AD316" s="130"/>
      <c r="AE316" s="130"/>
      <c r="AF316" s="130"/>
      <c r="BG316" s="129"/>
      <c r="BH316" s="130"/>
      <c r="BI316" s="130"/>
      <c r="BJ316" s="130"/>
      <c r="BK316" s="130"/>
      <c r="BL316" s="130"/>
      <c r="BM316" s="130"/>
      <c r="BN316" s="130"/>
      <c r="BO316" s="130"/>
      <c r="BP316" s="130"/>
      <c r="BQ316" s="130"/>
      <c r="BR316" s="130"/>
      <c r="BS316" s="130"/>
      <c r="BT316" s="130"/>
      <c r="BU316" s="130"/>
      <c r="BV316" s="130"/>
      <c r="BW316" s="130"/>
      <c r="BX316" s="130"/>
      <c r="BY316" s="130"/>
      <c r="BZ316" s="130"/>
      <c r="CA316" s="130"/>
      <c r="CB316" s="130"/>
      <c r="CC316" s="130"/>
      <c r="CD316" s="130"/>
      <c r="CE316" s="130"/>
      <c r="CF316" s="130"/>
      <c r="CG316" s="130"/>
      <c r="CH316" s="131"/>
      <c r="CO316" s="129"/>
      <c r="CP316" s="130"/>
      <c r="CQ316" s="130"/>
      <c r="CR316" s="130"/>
      <c r="CS316" s="130"/>
      <c r="CT316" s="130"/>
      <c r="CU316" s="130"/>
      <c r="CV316" s="130"/>
      <c r="CW316" s="130"/>
      <c r="CX316" s="130"/>
      <c r="CY316" s="130"/>
      <c r="CZ316" s="130"/>
      <c r="DA316" s="130"/>
      <c r="DB316" s="130"/>
      <c r="DC316" s="130"/>
      <c r="DD316" s="130"/>
      <c r="DE316" s="130"/>
      <c r="DF316" s="130"/>
      <c r="DG316" s="130"/>
      <c r="DH316" s="131"/>
    </row>
    <row r="317" spans="19:112" ht="6.75" customHeight="1">
      <c r="S317" s="132"/>
      <c r="T317" s="134"/>
      <c r="U317" s="129"/>
      <c r="V317" s="130"/>
      <c r="W317" s="130"/>
      <c r="X317" s="130"/>
      <c r="Y317" s="130"/>
      <c r="Z317" s="132"/>
      <c r="AA317" s="134"/>
      <c r="AB317" s="129"/>
      <c r="AC317" s="130"/>
      <c r="AD317" s="130"/>
      <c r="AE317" s="130"/>
      <c r="AF317" s="130"/>
      <c r="BG317" s="132"/>
      <c r="BH317" s="133"/>
      <c r="BI317" s="133"/>
      <c r="BJ317" s="133"/>
      <c r="BK317" s="133"/>
      <c r="BL317" s="133"/>
      <c r="BM317" s="133"/>
      <c r="BN317" s="133"/>
      <c r="BO317" s="133"/>
      <c r="BP317" s="133"/>
      <c r="BQ317" s="133"/>
      <c r="BR317" s="133"/>
      <c r="BS317" s="133"/>
      <c r="BT317" s="133"/>
      <c r="BU317" s="133"/>
      <c r="BV317" s="133"/>
      <c r="BW317" s="133"/>
      <c r="BX317" s="133"/>
      <c r="BY317" s="133"/>
      <c r="BZ317" s="133"/>
      <c r="CA317" s="133"/>
      <c r="CB317" s="133"/>
      <c r="CC317" s="133"/>
      <c r="CD317" s="133"/>
      <c r="CE317" s="133"/>
      <c r="CF317" s="133"/>
      <c r="CG317" s="133"/>
      <c r="CH317" s="134"/>
      <c r="CO317" s="132"/>
      <c r="CP317" s="133"/>
      <c r="CQ317" s="133"/>
      <c r="CR317" s="133"/>
      <c r="CS317" s="133"/>
      <c r="CT317" s="133"/>
      <c r="CU317" s="133"/>
      <c r="CV317" s="133"/>
      <c r="CW317" s="133"/>
      <c r="CX317" s="133"/>
      <c r="CY317" s="133"/>
      <c r="CZ317" s="133"/>
      <c r="DA317" s="133"/>
      <c r="DB317" s="133"/>
      <c r="DC317" s="133"/>
      <c r="DD317" s="133"/>
      <c r="DE317" s="133"/>
      <c r="DF317" s="133"/>
      <c r="DG317" s="133"/>
      <c r="DH317" s="134"/>
    </row>
    <row r="318" spans="59:112" ht="6.75" customHeight="1">
      <c r="BG318" s="127" t="s">
        <v>192</v>
      </c>
      <c r="BH318" s="127"/>
      <c r="BI318" s="127"/>
      <c r="BJ318" s="127"/>
      <c r="BK318" s="127"/>
      <c r="BL318" s="127"/>
      <c r="BM318" s="127"/>
      <c r="BN318" s="127"/>
      <c r="BO318" s="127"/>
      <c r="BP318" s="127"/>
      <c r="BQ318" s="127"/>
      <c r="BR318" s="127"/>
      <c r="BS318" s="127"/>
      <c r="BT318" s="127"/>
      <c r="BU318" s="127"/>
      <c r="BV318" s="127"/>
      <c r="BW318" s="127"/>
      <c r="BX318" s="127"/>
      <c r="BY318" s="127"/>
      <c r="BZ318" s="127"/>
      <c r="CA318" s="127"/>
      <c r="CB318" s="127"/>
      <c r="CC318" s="127"/>
      <c r="CD318" s="127"/>
      <c r="CE318" s="127"/>
      <c r="CF318" s="127"/>
      <c r="CG318" s="127"/>
      <c r="CH318" s="127"/>
      <c r="CO318" s="130" t="s">
        <v>198</v>
      </c>
      <c r="CP318" s="130"/>
      <c r="CQ318" s="130"/>
      <c r="CR318" s="130"/>
      <c r="CS318" s="130"/>
      <c r="CT318" s="130"/>
      <c r="CU318" s="130"/>
      <c r="CV318" s="130"/>
      <c r="CW318" s="130"/>
      <c r="CX318" s="130"/>
      <c r="CY318" s="130"/>
      <c r="CZ318" s="130"/>
      <c r="DA318" s="130"/>
      <c r="DB318" s="130"/>
      <c r="DC318" s="130"/>
      <c r="DD318" s="130"/>
      <c r="DE318" s="130"/>
      <c r="DF318" s="130"/>
      <c r="DG318" s="130"/>
      <c r="DH318" s="130"/>
    </row>
    <row r="319" spans="59:112" ht="6.75" customHeight="1">
      <c r="BG319" s="130"/>
      <c r="BH319" s="130"/>
      <c r="BI319" s="130"/>
      <c r="BJ319" s="130"/>
      <c r="BK319" s="130"/>
      <c r="BL319" s="130"/>
      <c r="BM319" s="130"/>
      <c r="BN319" s="130"/>
      <c r="BO319" s="130"/>
      <c r="BP319" s="130"/>
      <c r="BQ319" s="130"/>
      <c r="BR319" s="130"/>
      <c r="BS319" s="130"/>
      <c r="BT319" s="130"/>
      <c r="BU319" s="130"/>
      <c r="BV319" s="130"/>
      <c r="BW319" s="130"/>
      <c r="BX319" s="130"/>
      <c r="BY319" s="130"/>
      <c r="BZ319" s="130"/>
      <c r="CA319" s="130"/>
      <c r="CB319" s="130"/>
      <c r="CC319" s="130"/>
      <c r="CD319" s="130"/>
      <c r="CE319" s="130"/>
      <c r="CF319" s="130"/>
      <c r="CG319" s="130"/>
      <c r="CH319" s="130"/>
      <c r="CO319" s="130"/>
      <c r="CP319" s="130"/>
      <c r="CQ319" s="130"/>
      <c r="CR319" s="130"/>
      <c r="CS319" s="130"/>
      <c r="CT319" s="130"/>
      <c r="CU319" s="130"/>
      <c r="CV319" s="130"/>
      <c r="CW319" s="130"/>
      <c r="CX319" s="130"/>
      <c r="CY319" s="130"/>
      <c r="CZ319" s="130"/>
      <c r="DA319" s="130"/>
      <c r="DB319" s="130"/>
      <c r="DC319" s="130"/>
      <c r="DD319" s="130"/>
      <c r="DE319" s="130"/>
      <c r="DF319" s="130"/>
      <c r="DG319" s="130"/>
      <c r="DH319" s="130"/>
    </row>
    <row r="320" spans="59:112" ht="6.75" customHeight="1">
      <c r="BG320" s="130"/>
      <c r="BH320" s="130"/>
      <c r="BI320" s="130"/>
      <c r="BJ320" s="130"/>
      <c r="BK320" s="130"/>
      <c r="BL320" s="130"/>
      <c r="BM320" s="130"/>
      <c r="BN320" s="130"/>
      <c r="BO320" s="130"/>
      <c r="BP320" s="130"/>
      <c r="BQ320" s="130"/>
      <c r="BR320" s="130"/>
      <c r="BS320" s="130"/>
      <c r="BT320" s="130"/>
      <c r="BU320" s="130"/>
      <c r="BV320" s="130"/>
      <c r="BW320" s="130"/>
      <c r="BX320" s="130"/>
      <c r="BY320" s="130"/>
      <c r="BZ320" s="130"/>
      <c r="CA320" s="130"/>
      <c r="CB320" s="130"/>
      <c r="CC320" s="130"/>
      <c r="CD320" s="130"/>
      <c r="CE320" s="130"/>
      <c r="CF320" s="130"/>
      <c r="CG320" s="130"/>
      <c r="CH320" s="130"/>
      <c r="CO320" s="130"/>
      <c r="CP320" s="130"/>
      <c r="CQ320" s="130"/>
      <c r="CR320" s="130"/>
      <c r="CS320" s="130"/>
      <c r="CT320" s="130"/>
      <c r="CU320" s="130"/>
      <c r="CV320" s="130"/>
      <c r="CW320" s="130"/>
      <c r="CX320" s="130"/>
      <c r="CY320" s="130"/>
      <c r="CZ320" s="130"/>
      <c r="DA320" s="130"/>
      <c r="DB320" s="130"/>
      <c r="DC320" s="130"/>
      <c r="DD320" s="130"/>
      <c r="DE320" s="130"/>
      <c r="DF320" s="130"/>
      <c r="DG320" s="130"/>
      <c r="DH320" s="130"/>
    </row>
    <row r="321" ht="6.75" customHeight="1"/>
    <row r="322" ht="6.75" customHeight="1"/>
    <row r="323" ht="6.75" customHeight="1"/>
    <row r="324" ht="6.75" customHeight="1"/>
    <row r="325" ht="6.75" customHeight="1"/>
    <row r="326" ht="6.75" customHeight="1"/>
    <row r="327" ht="6.75" customHeight="1"/>
    <row r="328" spans="1:170" ht="20.25" customHeight="1" thickBot="1">
      <c r="A328" s="65"/>
      <c r="B328" s="66"/>
      <c r="C328" s="66"/>
      <c r="D328" s="67" t="s">
        <v>37</v>
      </c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9"/>
      <c r="AS328" s="70"/>
      <c r="AT328" s="70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  <c r="CZ328" s="68"/>
      <c r="DA328" s="68"/>
      <c r="DB328" s="68"/>
      <c r="DC328" s="68"/>
      <c r="DD328" s="68"/>
      <c r="DE328" s="68"/>
      <c r="DF328" s="68"/>
      <c r="DG328" s="68"/>
      <c r="DH328" s="68"/>
      <c r="DI328" s="68"/>
      <c r="DJ328" s="68"/>
      <c r="DK328" s="68"/>
      <c r="DL328" s="68"/>
      <c r="DM328" s="68"/>
      <c r="DN328" s="68"/>
      <c r="DO328" s="68"/>
      <c r="DP328" s="68"/>
      <c r="DQ328" s="68"/>
      <c r="DR328" s="68"/>
      <c r="DS328" s="68"/>
      <c r="DT328" s="68"/>
      <c r="DU328" s="68"/>
      <c r="DV328" s="68"/>
      <c r="DW328" s="68"/>
      <c r="DX328" s="68"/>
      <c r="DY328" s="68"/>
      <c r="DZ328" s="68"/>
      <c r="EA328" s="68"/>
      <c r="EB328" s="68"/>
      <c r="EC328" s="68"/>
      <c r="ED328" s="69" t="s">
        <v>38</v>
      </c>
      <c r="EE328" s="68"/>
      <c r="EF328" s="68"/>
      <c r="EG328" s="68"/>
      <c r="EH328" s="68"/>
      <c r="EI328" s="68"/>
      <c r="EJ328" s="68"/>
      <c r="EK328" s="68"/>
      <c r="EL328" s="68"/>
      <c r="EM328" s="68"/>
      <c r="EN328" s="68"/>
      <c r="EO328" s="68"/>
      <c r="EP328" s="68"/>
      <c r="EQ328" s="68"/>
      <c r="ER328" s="68"/>
      <c r="ES328" s="68"/>
      <c r="ET328" s="68"/>
      <c r="EU328" s="68"/>
      <c r="EV328" s="68"/>
      <c r="EW328" s="68"/>
      <c r="EX328" s="68"/>
      <c r="EY328" s="68"/>
      <c r="EZ328" s="68"/>
      <c r="FA328" s="68"/>
      <c r="FB328" s="68"/>
      <c r="FC328" s="68"/>
      <c r="FD328" s="68"/>
      <c r="FE328" s="68"/>
      <c r="FF328" s="68"/>
      <c r="FG328" s="68"/>
      <c r="FH328" s="68"/>
      <c r="FI328" s="68"/>
      <c r="FJ328" s="68"/>
      <c r="FK328" s="68"/>
      <c r="FL328" s="71"/>
      <c r="FM328" s="71"/>
      <c r="FN328" s="71"/>
    </row>
    <row r="329" spans="1:180" s="1" customFormat="1" ht="20.25" customHeight="1" thickTop="1">
      <c r="A329" s="77"/>
      <c r="B329" s="72"/>
      <c r="C329" s="72"/>
      <c r="D329" s="73" t="s">
        <v>39</v>
      </c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5"/>
      <c r="Z329" s="75"/>
      <c r="AA329" s="75"/>
      <c r="AB329" s="75"/>
      <c r="AC329" s="75"/>
      <c r="AD329" s="75"/>
      <c r="AE329" s="75"/>
      <c r="AF329" s="75"/>
      <c r="AG329" s="75"/>
      <c r="AH329" s="74"/>
      <c r="AI329" s="75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74"/>
      <c r="BN329" s="74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74"/>
      <c r="BZ329" s="74"/>
      <c r="CA329" s="74"/>
      <c r="CB329" s="74"/>
      <c r="CC329" s="74"/>
      <c r="CD329" s="74"/>
      <c r="CE329" s="74"/>
      <c r="CF329" s="74"/>
      <c r="CG329" s="74"/>
      <c r="CH329" s="74"/>
      <c r="CI329" s="74"/>
      <c r="CJ329" s="74"/>
      <c r="CK329" s="74"/>
      <c r="CL329" s="74"/>
      <c r="CM329" s="74"/>
      <c r="CN329" s="74"/>
      <c r="CO329" s="74"/>
      <c r="CP329" s="74"/>
      <c r="CQ329" s="74"/>
      <c r="CR329" s="74"/>
      <c r="CS329" s="74"/>
      <c r="CT329" s="74"/>
      <c r="CU329" s="74"/>
      <c r="CV329" s="74"/>
      <c r="CW329" s="74"/>
      <c r="CX329" s="74"/>
      <c r="CY329" s="74"/>
      <c r="CZ329" s="74"/>
      <c r="DA329" s="74"/>
      <c r="DB329" s="74"/>
      <c r="DC329" s="74"/>
      <c r="DD329" s="74"/>
      <c r="DE329" s="75" t="s">
        <v>40</v>
      </c>
      <c r="DF329" s="74"/>
      <c r="DG329" s="74"/>
      <c r="DH329" s="74"/>
      <c r="DI329" s="74"/>
      <c r="DJ329" s="74"/>
      <c r="DK329" s="74"/>
      <c r="DL329" s="74"/>
      <c r="DM329" s="74"/>
      <c r="DN329" s="74"/>
      <c r="DO329" s="74"/>
      <c r="DP329" s="74"/>
      <c r="DQ329" s="74"/>
      <c r="DR329" s="74"/>
      <c r="DS329" s="74"/>
      <c r="DT329" s="74"/>
      <c r="DU329" s="74"/>
      <c r="DV329" s="74"/>
      <c r="DW329" s="74"/>
      <c r="DX329" s="74"/>
      <c r="DY329" s="74"/>
      <c r="DZ329" s="74"/>
      <c r="EA329" s="74"/>
      <c r="EB329" s="74"/>
      <c r="EC329" s="74"/>
      <c r="ED329" s="74"/>
      <c r="EE329" s="74"/>
      <c r="EF329" s="74"/>
      <c r="EG329" s="74"/>
      <c r="EH329" s="74"/>
      <c r="EI329" s="74"/>
      <c r="EJ329" s="74"/>
      <c r="EK329" s="74"/>
      <c r="EL329" s="74"/>
      <c r="EM329" s="74"/>
      <c r="EN329" s="74"/>
      <c r="EO329" s="74"/>
      <c r="EP329" s="74"/>
      <c r="EQ329" s="74"/>
      <c r="ER329" s="74"/>
      <c r="ES329" s="74"/>
      <c r="ET329" s="74"/>
      <c r="EU329" s="74"/>
      <c r="EV329" s="74"/>
      <c r="EW329" s="74"/>
      <c r="EX329" s="74"/>
      <c r="EY329" s="74"/>
      <c r="EZ329" s="74"/>
      <c r="FA329" s="74"/>
      <c r="FB329" s="74"/>
      <c r="FC329" s="74"/>
      <c r="FD329" s="74"/>
      <c r="FE329" s="74"/>
      <c r="FF329" s="74"/>
      <c r="FG329" s="74"/>
      <c r="FH329" s="74"/>
      <c r="FI329" s="74"/>
      <c r="FJ329" s="74"/>
      <c r="FK329" s="74"/>
      <c r="FL329" s="76"/>
      <c r="FM329" s="76"/>
      <c r="FN329" s="76"/>
      <c r="FX329" s="78"/>
    </row>
    <row r="330" spans="2:171" ht="6.75" customHeight="1">
      <c r="B330" s="159" t="s">
        <v>210</v>
      </c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  <c r="AC330" s="159"/>
      <c r="AD330" s="159"/>
      <c r="AE330" s="159"/>
      <c r="AF330" s="159"/>
      <c r="AG330" s="159"/>
      <c r="AH330" s="159"/>
      <c r="AI330" s="159"/>
      <c r="AJ330" s="159"/>
      <c r="AK330" s="159"/>
      <c r="AL330" s="159"/>
      <c r="AM330" s="159"/>
      <c r="AN330" s="159"/>
      <c r="AO330" s="159"/>
      <c r="AP330" s="159"/>
      <c r="AQ330" s="159"/>
      <c r="AR330" s="159"/>
      <c r="AS330" s="159"/>
      <c r="AT330" s="159"/>
      <c r="AU330" s="159"/>
      <c r="AV330" s="159"/>
      <c r="AW330" s="159"/>
      <c r="AX330" s="159"/>
      <c r="AY330" s="159"/>
      <c r="AZ330" s="159"/>
      <c r="BA330" s="159"/>
      <c r="BB330" s="159"/>
      <c r="BC330" s="159"/>
      <c r="DL330" s="159" t="s">
        <v>229</v>
      </c>
      <c r="DM330" s="159"/>
      <c r="DN330" s="159"/>
      <c r="DO330" s="159"/>
      <c r="DP330" s="159"/>
      <c r="DQ330" s="159"/>
      <c r="DR330" s="159"/>
      <c r="DS330" s="159"/>
      <c r="DT330" s="159"/>
      <c r="DU330" s="159"/>
      <c r="DV330" s="159"/>
      <c r="DW330" s="159"/>
      <c r="DX330" s="159"/>
      <c r="DY330" s="159"/>
      <c r="DZ330" s="159"/>
      <c r="EA330" s="159"/>
      <c r="EB330" s="159"/>
      <c r="EC330" s="159"/>
      <c r="ED330" s="159"/>
      <c r="EE330" s="159"/>
      <c r="EF330" s="159"/>
      <c r="EG330" s="159"/>
      <c r="EH330" s="159"/>
      <c r="EI330" s="159"/>
      <c r="EJ330" s="159"/>
      <c r="EK330" s="159"/>
      <c r="EL330" s="159"/>
      <c r="EM330" s="159"/>
      <c r="EN330" s="159"/>
      <c r="EO330" s="159"/>
      <c r="EP330" s="159"/>
      <c r="EQ330" s="159"/>
      <c r="ER330" s="159"/>
      <c r="ES330" s="159"/>
      <c r="ET330" s="159"/>
      <c r="EU330" s="159"/>
      <c r="EV330" s="159"/>
      <c r="EW330" s="159"/>
      <c r="EX330" s="159"/>
      <c r="EY330" s="159"/>
      <c r="EZ330" s="159"/>
      <c r="FA330" s="159"/>
      <c r="FB330" s="159"/>
      <c r="FC330" s="159"/>
      <c r="FD330" s="159"/>
      <c r="FE330" s="159"/>
      <c r="FF330" s="159"/>
      <c r="FG330" s="159"/>
      <c r="FH330" s="159"/>
      <c r="FI330" s="159"/>
      <c r="FJ330" s="159"/>
      <c r="FK330" s="159"/>
      <c r="FL330" s="159"/>
      <c r="FM330" s="159"/>
      <c r="FN330" s="37"/>
      <c r="FO330" s="37"/>
    </row>
    <row r="331" spans="1:171" ht="6.75" customHeight="1" thickBot="1">
      <c r="A331" s="40"/>
      <c r="B331" s="160"/>
      <c r="C331" s="160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0"/>
      <c r="BI331" s="130" t="s">
        <v>226</v>
      </c>
      <c r="BJ331" s="130"/>
      <c r="BK331" s="130"/>
      <c r="BL331" s="130"/>
      <c r="BM331" s="130"/>
      <c r="BN331" s="130"/>
      <c r="BO331" s="130"/>
      <c r="BP331" s="126" t="s">
        <v>4</v>
      </c>
      <c r="BQ331" s="127"/>
      <c r="BR331" s="127"/>
      <c r="BS331" s="127"/>
      <c r="BT331" s="127"/>
      <c r="BU331" s="127"/>
      <c r="BV331" s="127"/>
      <c r="BW331" s="127"/>
      <c r="BX331" s="127"/>
      <c r="BY331" s="127"/>
      <c r="BZ331" s="127"/>
      <c r="CA331" s="127"/>
      <c r="CB331" s="127"/>
      <c r="CC331" s="127"/>
      <c r="CD331" s="127"/>
      <c r="CE331" s="127"/>
      <c r="CF331" s="127"/>
      <c r="CG331" s="127"/>
      <c r="CH331" s="127"/>
      <c r="CI331" s="127"/>
      <c r="CJ331" s="127"/>
      <c r="CK331" s="127"/>
      <c r="CL331" s="127"/>
      <c r="CM331" s="127"/>
      <c r="CN331" s="127"/>
      <c r="CO331" s="127"/>
      <c r="CP331" s="127"/>
      <c r="CQ331" s="127"/>
      <c r="CR331" s="127"/>
      <c r="CS331" s="127"/>
      <c r="CT331" s="127"/>
      <c r="CU331" s="127"/>
      <c r="CV331" s="127"/>
      <c r="CW331" s="127"/>
      <c r="CX331" s="127"/>
      <c r="CY331" s="127"/>
      <c r="CZ331" s="127"/>
      <c r="DA331" s="127"/>
      <c r="DB331" s="127"/>
      <c r="DC331" s="127"/>
      <c r="DD331" s="127"/>
      <c r="DE331" s="127"/>
      <c r="DF331" s="127"/>
      <c r="DG331" s="127"/>
      <c r="DH331" s="128"/>
      <c r="DL331" s="160"/>
      <c r="DM331" s="160"/>
      <c r="DN331" s="160"/>
      <c r="DO331" s="160"/>
      <c r="DP331" s="160"/>
      <c r="DQ331" s="160"/>
      <c r="DR331" s="160"/>
      <c r="DS331" s="160"/>
      <c r="DT331" s="160"/>
      <c r="DU331" s="160"/>
      <c r="DV331" s="160"/>
      <c r="DW331" s="160"/>
      <c r="DX331" s="160"/>
      <c r="DY331" s="160"/>
      <c r="DZ331" s="160"/>
      <c r="EA331" s="160"/>
      <c r="EB331" s="160"/>
      <c r="EC331" s="160"/>
      <c r="ED331" s="160"/>
      <c r="EE331" s="160"/>
      <c r="EF331" s="160"/>
      <c r="EG331" s="160"/>
      <c r="EH331" s="160"/>
      <c r="EI331" s="160"/>
      <c r="EJ331" s="160"/>
      <c r="EK331" s="160"/>
      <c r="EL331" s="160"/>
      <c r="EM331" s="160"/>
      <c r="EN331" s="160"/>
      <c r="EO331" s="160"/>
      <c r="EP331" s="160"/>
      <c r="EQ331" s="160"/>
      <c r="ER331" s="160"/>
      <c r="ES331" s="160"/>
      <c r="ET331" s="160"/>
      <c r="EU331" s="160"/>
      <c r="EV331" s="160"/>
      <c r="EW331" s="160"/>
      <c r="EX331" s="160"/>
      <c r="EY331" s="160"/>
      <c r="EZ331" s="160"/>
      <c r="FA331" s="160"/>
      <c r="FB331" s="160"/>
      <c r="FC331" s="160"/>
      <c r="FD331" s="160"/>
      <c r="FE331" s="160"/>
      <c r="FF331" s="160"/>
      <c r="FG331" s="160"/>
      <c r="FH331" s="160"/>
      <c r="FI331" s="160"/>
      <c r="FJ331" s="160"/>
      <c r="FK331" s="160"/>
      <c r="FL331" s="160"/>
      <c r="FM331" s="160"/>
      <c r="FN331" s="37"/>
      <c r="FO331" s="37"/>
    </row>
    <row r="332" spans="61:116" ht="6.75" customHeight="1">
      <c r="BI332" s="130"/>
      <c r="BJ332" s="130"/>
      <c r="BK332" s="130"/>
      <c r="BL332" s="130"/>
      <c r="BM332" s="130"/>
      <c r="BN332" s="130"/>
      <c r="BO332" s="130"/>
      <c r="BP332" s="129"/>
      <c r="BQ332" s="130"/>
      <c r="BR332" s="130"/>
      <c r="BS332" s="130"/>
      <c r="BT332" s="130"/>
      <c r="BU332" s="130"/>
      <c r="BV332" s="130"/>
      <c r="BW332" s="130"/>
      <c r="BX332" s="130"/>
      <c r="BY332" s="130"/>
      <c r="BZ332" s="130"/>
      <c r="CA332" s="130"/>
      <c r="CB332" s="130"/>
      <c r="CC332" s="130"/>
      <c r="CD332" s="130"/>
      <c r="CE332" s="130"/>
      <c r="CF332" s="130"/>
      <c r="CG332" s="130"/>
      <c r="CH332" s="130"/>
      <c r="CI332" s="130"/>
      <c r="CJ332" s="130"/>
      <c r="CK332" s="130"/>
      <c r="CL332" s="130"/>
      <c r="CM332" s="130"/>
      <c r="CN332" s="130"/>
      <c r="CO332" s="130"/>
      <c r="CP332" s="130"/>
      <c r="CQ332" s="130"/>
      <c r="CR332" s="130"/>
      <c r="CS332" s="130"/>
      <c r="CT332" s="130"/>
      <c r="CU332" s="130"/>
      <c r="CV332" s="130"/>
      <c r="CW332" s="130"/>
      <c r="CX332" s="130"/>
      <c r="CY332" s="130"/>
      <c r="CZ332" s="130"/>
      <c r="DA332" s="130"/>
      <c r="DB332" s="130"/>
      <c r="DC332" s="130"/>
      <c r="DD332" s="130"/>
      <c r="DE332" s="130"/>
      <c r="DF332" s="130"/>
      <c r="DG332" s="130"/>
      <c r="DH332" s="131"/>
      <c r="DL332" s="31"/>
    </row>
    <row r="333" spans="2:158" ht="6.75" customHeight="1">
      <c r="B333" s="123" t="s">
        <v>211</v>
      </c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6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8"/>
      <c r="BI333" s="130"/>
      <c r="BJ333" s="130"/>
      <c r="BK333" s="130"/>
      <c r="BL333" s="130"/>
      <c r="BM333" s="130"/>
      <c r="BN333" s="130"/>
      <c r="BO333" s="130"/>
      <c r="BP333" s="132"/>
      <c r="BQ333" s="133"/>
      <c r="BR333" s="133"/>
      <c r="BS333" s="133"/>
      <c r="BT333" s="133"/>
      <c r="BU333" s="133"/>
      <c r="BV333" s="133"/>
      <c r="BW333" s="133"/>
      <c r="BX333" s="133"/>
      <c r="BY333" s="133"/>
      <c r="BZ333" s="133"/>
      <c r="CA333" s="133"/>
      <c r="CB333" s="133"/>
      <c r="CC333" s="133"/>
      <c r="CD333" s="133"/>
      <c r="CE333" s="133"/>
      <c r="CF333" s="133"/>
      <c r="CG333" s="133"/>
      <c r="CH333" s="133"/>
      <c r="CI333" s="133"/>
      <c r="CJ333" s="133"/>
      <c r="CK333" s="133"/>
      <c r="CL333" s="133"/>
      <c r="CM333" s="133"/>
      <c r="CN333" s="133"/>
      <c r="CO333" s="133"/>
      <c r="CP333" s="133"/>
      <c r="CQ333" s="133"/>
      <c r="CR333" s="133"/>
      <c r="CS333" s="133"/>
      <c r="CT333" s="133"/>
      <c r="CU333" s="133"/>
      <c r="CV333" s="133"/>
      <c r="CW333" s="133"/>
      <c r="CX333" s="133"/>
      <c r="CY333" s="133"/>
      <c r="CZ333" s="133"/>
      <c r="DA333" s="133"/>
      <c r="DB333" s="133"/>
      <c r="DC333" s="133"/>
      <c r="DD333" s="133"/>
      <c r="DE333" s="133"/>
      <c r="DF333" s="133"/>
      <c r="DG333" s="133"/>
      <c r="DH333" s="134"/>
      <c r="DL333" s="125" t="s">
        <v>230</v>
      </c>
      <c r="DM333" s="125"/>
      <c r="DN333" s="125"/>
      <c r="DO333" s="125"/>
      <c r="DP333" s="125"/>
      <c r="DQ333" s="125"/>
      <c r="DR333" s="125"/>
      <c r="DS333" s="125"/>
      <c r="DT333" s="125"/>
      <c r="DU333" s="125"/>
      <c r="DV333" s="125"/>
      <c r="DW333" s="125"/>
      <c r="DX333" s="125"/>
      <c r="DY333" s="125"/>
      <c r="DZ333" s="125"/>
      <c r="EA333" s="125"/>
      <c r="EB333" s="125"/>
      <c r="EC333" s="125"/>
      <c r="ED333" s="125"/>
      <c r="EE333" s="125"/>
      <c r="EF333" s="125"/>
      <c r="EG333" s="125"/>
      <c r="EH333" s="125"/>
      <c r="EI333" s="125"/>
      <c r="EJ333" s="125"/>
      <c r="EK333" s="126"/>
      <c r="EL333" s="127"/>
      <c r="EM333" s="127"/>
      <c r="EN333" s="127"/>
      <c r="EO333" s="127"/>
      <c r="EP333" s="127"/>
      <c r="EQ333" s="127"/>
      <c r="ER333" s="127"/>
      <c r="ES333" s="127"/>
      <c r="ET333" s="127"/>
      <c r="EU333" s="127"/>
      <c r="EV333" s="127"/>
      <c r="EW333" s="127"/>
      <c r="EX333" s="127"/>
      <c r="EY333" s="127"/>
      <c r="EZ333" s="127"/>
      <c r="FA333" s="127"/>
      <c r="FB333" s="128"/>
    </row>
    <row r="334" spans="2:158" ht="6.75" customHeight="1"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9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  <c r="AZ334" s="130"/>
      <c r="BA334" s="130"/>
      <c r="BB334" s="130"/>
      <c r="BC334" s="131"/>
      <c r="DL334" s="125"/>
      <c r="DM334" s="125"/>
      <c r="DN334" s="125"/>
      <c r="DO334" s="125"/>
      <c r="DP334" s="125"/>
      <c r="DQ334" s="125"/>
      <c r="DR334" s="125"/>
      <c r="DS334" s="125"/>
      <c r="DT334" s="125"/>
      <c r="DU334" s="125"/>
      <c r="DV334" s="125"/>
      <c r="DW334" s="125"/>
      <c r="DX334" s="125"/>
      <c r="DY334" s="125"/>
      <c r="DZ334" s="125"/>
      <c r="EA334" s="125"/>
      <c r="EB334" s="125"/>
      <c r="EC334" s="125"/>
      <c r="ED334" s="125"/>
      <c r="EE334" s="125"/>
      <c r="EF334" s="125"/>
      <c r="EG334" s="125"/>
      <c r="EH334" s="125"/>
      <c r="EI334" s="125"/>
      <c r="EJ334" s="125"/>
      <c r="EK334" s="129"/>
      <c r="EL334" s="130"/>
      <c r="EM334" s="130"/>
      <c r="EN334" s="130"/>
      <c r="EO334" s="130"/>
      <c r="EP334" s="130"/>
      <c r="EQ334" s="130"/>
      <c r="ER334" s="130"/>
      <c r="ES334" s="130"/>
      <c r="ET334" s="130"/>
      <c r="EU334" s="130"/>
      <c r="EV334" s="130"/>
      <c r="EW334" s="130"/>
      <c r="EX334" s="130"/>
      <c r="EY334" s="130"/>
      <c r="EZ334" s="130"/>
      <c r="FA334" s="130"/>
      <c r="FB334" s="131"/>
    </row>
    <row r="335" spans="2:158" ht="6.75" customHeight="1"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32"/>
      <c r="Y335" s="133"/>
      <c r="Z335" s="133"/>
      <c r="AA335" s="133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  <c r="AU335" s="133"/>
      <c r="AV335" s="133"/>
      <c r="AW335" s="133"/>
      <c r="AX335" s="133"/>
      <c r="AY335" s="133"/>
      <c r="AZ335" s="133"/>
      <c r="BA335" s="133"/>
      <c r="BB335" s="133"/>
      <c r="BC335" s="134"/>
      <c r="BG335" s="126"/>
      <c r="BH335" s="127"/>
      <c r="BI335" s="127"/>
      <c r="BJ335" s="127"/>
      <c r="BK335" s="127"/>
      <c r="BL335" s="127"/>
      <c r="BM335" s="127"/>
      <c r="BN335" s="127"/>
      <c r="BO335" s="127"/>
      <c r="BP335" s="127"/>
      <c r="BQ335" s="127"/>
      <c r="BR335" s="127"/>
      <c r="BS335" s="127"/>
      <c r="BT335" s="127"/>
      <c r="BU335" s="127"/>
      <c r="BV335" s="127"/>
      <c r="BW335" s="127"/>
      <c r="BX335" s="127"/>
      <c r="BY335" s="127"/>
      <c r="BZ335" s="127"/>
      <c r="CA335" s="127"/>
      <c r="CB335" s="127"/>
      <c r="CC335" s="127"/>
      <c r="CD335" s="127"/>
      <c r="CE335" s="127"/>
      <c r="CF335" s="127"/>
      <c r="CG335" s="127"/>
      <c r="CH335" s="127"/>
      <c r="CI335" s="127"/>
      <c r="CJ335" s="127"/>
      <c r="CK335" s="127"/>
      <c r="CL335" s="127"/>
      <c r="CM335" s="127"/>
      <c r="CN335" s="127"/>
      <c r="CO335" s="127"/>
      <c r="CP335" s="127"/>
      <c r="CQ335" s="127"/>
      <c r="CR335" s="127"/>
      <c r="CS335" s="127"/>
      <c r="CT335" s="127"/>
      <c r="CU335" s="127"/>
      <c r="CV335" s="127"/>
      <c r="CW335" s="127"/>
      <c r="CX335" s="127"/>
      <c r="CY335" s="127"/>
      <c r="CZ335" s="127"/>
      <c r="DA335" s="127"/>
      <c r="DB335" s="127"/>
      <c r="DC335" s="127"/>
      <c r="DD335" s="127"/>
      <c r="DE335" s="127"/>
      <c r="DF335" s="127"/>
      <c r="DG335" s="127"/>
      <c r="DH335" s="128"/>
      <c r="DL335" s="125"/>
      <c r="DM335" s="125"/>
      <c r="DN335" s="125"/>
      <c r="DO335" s="125"/>
      <c r="DP335" s="125"/>
      <c r="DQ335" s="125"/>
      <c r="DR335" s="125"/>
      <c r="DS335" s="125"/>
      <c r="DT335" s="125"/>
      <c r="DU335" s="125"/>
      <c r="DV335" s="125"/>
      <c r="DW335" s="125"/>
      <c r="DX335" s="125"/>
      <c r="DY335" s="125"/>
      <c r="DZ335" s="125"/>
      <c r="EA335" s="125"/>
      <c r="EB335" s="125"/>
      <c r="EC335" s="125"/>
      <c r="ED335" s="125"/>
      <c r="EE335" s="125"/>
      <c r="EF335" s="125"/>
      <c r="EG335" s="125"/>
      <c r="EH335" s="125"/>
      <c r="EI335" s="125"/>
      <c r="EJ335" s="125"/>
      <c r="EK335" s="132"/>
      <c r="EL335" s="133"/>
      <c r="EM335" s="133"/>
      <c r="EN335" s="133"/>
      <c r="EO335" s="133"/>
      <c r="EP335" s="133"/>
      <c r="EQ335" s="133"/>
      <c r="ER335" s="133"/>
      <c r="ES335" s="133"/>
      <c r="ET335" s="133"/>
      <c r="EU335" s="133"/>
      <c r="EV335" s="133"/>
      <c r="EW335" s="133"/>
      <c r="EX335" s="133"/>
      <c r="EY335" s="133"/>
      <c r="EZ335" s="133"/>
      <c r="FA335" s="133"/>
      <c r="FB335" s="134"/>
    </row>
    <row r="336" spans="59:116" ht="6.75" customHeight="1">
      <c r="BG336" s="129"/>
      <c r="BH336" s="130"/>
      <c r="BI336" s="130"/>
      <c r="BJ336" s="130"/>
      <c r="BK336" s="130"/>
      <c r="BL336" s="130"/>
      <c r="BM336" s="130"/>
      <c r="BN336" s="130"/>
      <c r="BO336" s="130"/>
      <c r="BP336" s="130"/>
      <c r="BQ336" s="130"/>
      <c r="BR336" s="130"/>
      <c r="BS336" s="130"/>
      <c r="BT336" s="130"/>
      <c r="BU336" s="130"/>
      <c r="BV336" s="130"/>
      <c r="BW336" s="130"/>
      <c r="BX336" s="130"/>
      <c r="BY336" s="130"/>
      <c r="BZ336" s="130"/>
      <c r="CA336" s="130"/>
      <c r="CB336" s="130"/>
      <c r="CC336" s="130"/>
      <c r="CD336" s="130"/>
      <c r="CE336" s="130"/>
      <c r="CF336" s="130"/>
      <c r="CG336" s="130"/>
      <c r="CH336" s="130"/>
      <c r="CI336" s="130"/>
      <c r="CJ336" s="130"/>
      <c r="CK336" s="130"/>
      <c r="CL336" s="130"/>
      <c r="CM336" s="130"/>
      <c r="CN336" s="130"/>
      <c r="CO336" s="130"/>
      <c r="CP336" s="130"/>
      <c r="CQ336" s="130"/>
      <c r="CR336" s="130"/>
      <c r="CS336" s="130"/>
      <c r="CT336" s="130"/>
      <c r="CU336" s="130"/>
      <c r="CV336" s="130"/>
      <c r="CW336" s="130"/>
      <c r="CX336" s="130"/>
      <c r="CY336" s="130"/>
      <c r="CZ336" s="130"/>
      <c r="DA336" s="130"/>
      <c r="DB336" s="130"/>
      <c r="DC336" s="130"/>
      <c r="DD336" s="130"/>
      <c r="DE336" s="130"/>
      <c r="DF336" s="130"/>
      <c r="DG336" s="130"/>
      <c r="DH336" s="131"/>
      <c r="DL336" s="31"/>
    </row>
    <row r="337" spans="2:159" ht="6.75" customHeight="1">
      <c r="B337" s="223" t="s">
        <v>212</v>
      </c>
      <c r="C337" s="223"/>
      <c r="D337" s="223"/>
      <c r="E337" s="223"/>
      <c r="F337" s="223"/>
      <c r="G337" s="223"/>
      <c r="H337" s="223"/>
      <c r="I337" s="223"/>
      <c r="J337" s="223"/>
      <c r="K337" s="223"/>
      <c r="L337" s="126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  <c r="AC337" s="127"/>
      <c r="AD337" s="127"/>
      <c r="AE337" s="127"/>
      <c r="AF337" s="127"/>
      <c r="AG337" s="127"/>
      <c r="AH337" s="127"/>
      <c r="AI337" s="127"/>
      <c r="AJ337" s="127"/>
      <c r="AK337" s="127"/>
      <c r="AL337" s="127"/>
      <c r="AM337" s="127"/>
      <c r="AN337" s="127"/>
      <c r="AO337" s="127"/>
      <c r="AP337" s="127"/>
      <c r="AQ337" s="127"/>
      <c r="AR337" s="127"/>
      <c r="AS337" s="127"/>
      <c r="AT337" s="127"/>
      <c r="AU337" s="127"/>
      <c r="AV337" s="127"/>
      <c r="AW337" s="127"/>
      <c r="AX337" s="127"/>
      <c r="AY337" s="127"/>
      <c r="AZ337" s="127"/>
      <c r="BA337" s="127"/>
      <c r="BB337" s="127"/>
      <c r="BC337" s="128"/>
      <c r="BG337" s="132"/>
      <c r="BH337" s="133"/>
      <c r="BI337" s="133"/>
      <c r="BJ337" s="133"/>
      <c r="BK337" s="133"/>
      <c r="BL337" s="133"/>
      <c r="BM337" s="133"/>
      <c r="BN337" s="133"/>
      <c r="BO337" s="133"/>
      <c r="BP337" s="133"/>
      <c r="BQ337" s="133"/>
      <c r="BR337" s="133"/>
      <c r="BS337" s="133"/>
      <c r="BT337" s="133"/>
      <c r="BU337" s="133"/>
      <c r="BV337" s="133"/>
      <c r="BW337" s="133"/>
      <c r="BX337" s="133"/>
      <c r="BY337" s="133"/>
      <c r="BZ337" s="133"/>
      <c r="CA337" s="133"/>
      <c r="CB337" s="133"/>
      <c r="CC337" s="133"/>
      <c r="CD337" s="133"/>
      <c r="CE337" s="133"/>
      <c r="CF337" s="133"/>
      <c r="CG337" s="133"/>
      <c r="CH337" s="133"/>
      <c r="CI337" s="133"/>
      <c r="CJ337" s="133"/>
      <c r="CK337" s="133"/>
      <c r="CL337" s="133"/>
      <c r="CM337" s="133"/>
      <c r="CN337" s="133"/>
      <c r="CO337" s="133"/>
      <c r="CP337" s="133"/>
      <c r="CQ337" s="133"/>
      <c r="CR337" s="133"/>
      <c r="CS337" s="133"/>
      <c r="CT337" s="133"/>
      <c r="CU337" s="133"/>
      <c r="CV337" s="133"/>
      <c r="CW337" s="133"/>
      <c r="CX337" s="133"/>
      <c r="CY337" s="133"/>
      <c r="CZ337" s="133"/>
      <c r="DA337" s="133"/>
      <c r="DB337" s="133"/>
      <c r="DC337" s="133"/>
      <c r="DD337" s="133"/>
      <c r="DE337" s="133"/>
      <c r="DF337" s="133"/>
      <c r="DG337" s="133"/>
      <c r="DH337" s="134"/>
      <c r="DL337" s="123" t="s">
        <v>232</v>
      </c>
      <c r="DM337" s="123"/>
      <c r="DN337" s="123"/>
      <c r="DO337" s="123"/>
      <c r="DP337" s="123"/>
      <c r="DQ337" s="123"/>
      <c r="DR337" s="123"/>
      <c r="DS337" s="123"/>
      <c r="DT337" s="123"/>
      <c r="DU337" s="123"/>
      <c r="DV337" s="123"/>
      <c r="DW337" s="123"/>
      <c r="DX337" s="123"/>
      <c r="DY337" s="123"/>
      <c r="DZ337" s="123"/>
      <c r="EA337" s="123"/>
      <c r="EB337" s="123"/>
      <c r="EC337" s="123"/>
      <c r="ED337" s="123"/>
      <c r="EE337" s="123"/>
      <c r="EF337" s="123"/>
      <c r="EG337" s="123"/>
      <c r="EK337" s="173" t="str">
        <f>IF(DAY("12.07.2011")=VALUE("12"),"Х","")</f>
        <v>Х</v>
      </c>
      <c r="EL337" s="173"/>
      <c r="EM337" s="211" t="s">
        <v>233</v>
      </c>
      <c r="EN337" s="178"/>
      <c r="EO337" s="178"/>
      <c r="EP337" s="178"/>
      <c r="EQ337" s="178"/>
      <c r="ER337" s="178"/>
      <c r="ES337" s="178"/>
      <c r="ET337" s="178"/>
      <c r="EU337" s="178"/>
      <c r="EV337" s="178"/>
      <c r="EW337" s="178"/>
      <c r="EX337" s="178"/>
      <c r="EY337" s="178"/>
      <c r="EZ337" s="178"/>
      <c r="FA337" s="178"/>
      <c r="FB337" s="178"/>
      <c r="FC337" s="178"/>
    </row>
    <row r="338" spans="2:159" ht="6.75" customHeight="1">
      <c r="B338" s="223"/>
      <c r="C338" s="223"/>
      <c r="D338" s="223"/>
      <c r="E338" s="223"/>
      <c r="F338" s="223"/>
      <c r="G338" s="223"/>
      <c r="H338" s="223"/>
      <c r="I338" s="223"/>
      <c r="J338" s="223"/>
      <c r="K338" s="223"/>
      <c r="L338" s="129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1"/>
      <c r="DL338" s="123"/>
      <c r="DM338" s="123"/>
      <c r="DN338" s="123"/>
      <c r="DO338" s="123"/>
      <c r="DP338" s="123"/>
      <c r="DQ338" s="123"/>
      <c r="DR338" s="123"/>
      <c r="DS338" s="123"/>
      <c r="DT338" s="123"/>
      <c r="DU338" s="123"/>
      <c r="DV338" s="123"/>
      <c r="DW338" s="123"/>
      <c r="DX338" s="123"/>
      <c r="DY338" s="123"/>
      <c r="DZ338" s="123"/>
      <c r="EA338" s="123"/>
      <c r="EB338" s="123"/>
      <c r="EC338" s="123"/>
      <c r="ED338" s="123"/>
      <c r="EE338" s="123"/>
      <c r="EF338" s="123"/>
      <c r="EG338" s="123"/>
      <c r="EK338" s="173"/>
      <c r="EL338" s="173"/>
      <c r="EM338" s="211"/>
      <c r="EN338" s="178"/>
      <c r="EO338" s="178"/>
      <c r="EP338" s="178"/>
      <c r="EQ338" s="178"/>
      <c r="ER338" s="178"/>
      <c r="ES338" s="178"/>
      <c r="ET338" s="178"/>
      <c r="EU338" s="178"/>
      <c r="EV338" s="178"/>
      <c r="EW338" s="178"/>
      <c r="EX338" s="178"/>
      <c r="EY338" s="178"/>
      <c r="EZ338" s="178"/>
      <c r="FA338" s="178"/>
      <c r="FB338" s="178"/>
      <c r="FC338" s="178"/>
    </row>
    <row r="339" spans="2:170" ht="6.75" customHeight="1">
      <c r="B339" s="223"/>
      <c r="C339" s="223"/>
      <c r="D339" s="223"/>
      <c r="E339" s="223"/>
      <c r="F339" s="223"/>
      <c r="G339" s="223"/>
      <c r="H339" s="223"/>
      <c r="I339" s="223"/>
      <c r="J339" s="223"/>
      <c r="K339" s="223"/>
      <c r="L339" s="132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  <c r="AU339" s="133"/>
      <c r="AV339" s="133"/>
      <c r="AW339" s="133"/>
      <c r="AX339" s="133"/>
      <c r="AY339" s="133"/>
      <c r="AZ339" s="133"/>
      <c r="BA339" s="133"/>
      <c r="BB339" s="133"/>
      <c r="BC339" s="134"/>
      <c r="BG339" s="323" t="s">
        <v>222</v>
      </c>
      <c r="BH339" s="323"/>
      <c r="BI339" s="323"/>
      <c r="BJ339" s="323"/>
      <c r="BK339" s="323"/>
      <c r="BL339" s="323"/>
      <c r="BM339" s="323"/>
      <c r="BN339" s="323"/>
      <c r="BO339" s="323"/>
      <c r="BP339" s="323"/>
      <c r="BQ339" s="323"/>
      <c r="BR339" s="323"/>
      <c r="BS339" s="323"/>
      <c r="BT339" s="126"/>
      <c r="BU339" s="127"/>
      <c r="BV339" s="127"/>
      <c r="BW339" s="127"/>
      <c r="BX339" s="127"/>
      <c r="BY339" s="127"/>
      <c r="BZ339" s="127"/>
      <c r="CA339" s="127"/>
      <c r="CB339" s="127"/>
      <c r="CC339" s="127"/>
      <c r="CD339" s="127"/>
      <c r="CE339" s="127"/>
      <c r="CF339" s="127"/>
      <c r="CG339" s="127"/>
      <c r="CH339" s="127"/>
      <c r="CI339" s="128"/>
      <c r="CJ339" s="324" t="s">
        <v>223</v>
      </c>
      <c r="CK339" s="312"/>
      <c r="CL339" s="312"/>
      <c r="CM339" s="312"/>
      <c r="CN339" s="312"/>
      <c r="CO339" s="312"/>
      <c r="CP339" s="312"/>
      <c r="CQ339" s="312"/>
      <c r="CR339" s="312"/>
      <c r="CS339" s="312"/>
      <c r="CT339" s="312"/>
      <c r="CU339" s="312"/>
      <c r="CV339" s="312"/>
      <c r="CW339" s="312"/>
      <c r="CX339" s="312"/>
      <c r="CY339" s="126"/>
      <c r="CZ339" s="127"/>
      <c r="DA339" s="127"/>
      <c r="DB339" s="127"/>
      <c r="DC339" s="127"/>
      <c r="DD339" s="127"/>
      <c r="DE339" s="127"/>
      <c r="DF339" s="127"/>
      <c r="DG339" s="127"/>
      <c r="DH339" s="128"/>
      <c r="DL339" s="123"/>
      <c r="DM339" s="123"/>
      <c r="DN339" s="123"/>
      <c r="DO339" s="123"/>
      <c r="DP339" s="123"/>
      <c r="DQ339" s="123"/>
      <c r="DR339" s="123"/>
      <c r="DS339" s="123"/>
      <c r="DT339" s="123"/>
      <c r="DU339" s="123"/>
      <c r="DV339" s="123"/>
      <c r="DW339" s="123"/>
      <c r="DX339" s="123"/>
      <c r="DY339" s="123"/>
      <c r="DZ339" s="123"/>
      <c r="EA339" s="123"/>
      <c r="EB339" s="123"/>
      <c r="EC339" s="123"/>
      <c r="ED339" s="123"/>
      <c r="EE339" s="123"/>
      <c r="EF339" s="123"/>
      <c r="EG339" s="123"/>
      <c r="FD339" s="126">
        <f>IF(EK337="","12","")</f>
      </c>
      <c r="FE339" s="127"/>
      <c r="FF339" s="127"/>
      <c r="FG339" s="127"/>
      <c r="FH339" s="127"/>
      <c r="FI339" s="127"/>
      <c r="FJ339" s="127"/>
      <c r="FK339" s="127"/>
      <c r="FL339" s="127"/>
      <c r="FM339" s="128"/>
      <c r="FN339" s="5"/>
    </row>
    <row r="340" spans="59:170" ht="6.75" customHeight="1">
      <c r="BG340" s="323"/>
      <c r="BH340" s="323"/>
      <c r="BI340" s="323"/>
      <c r="BJ340" s="323"/>
      <c r="BK340" s="323"/>
      <c r="BL340" s="323"/>
      <c r="BM340" s="323"/>
      <c r="BN340" s="323"/>
      <c r="BO340" s="323"/>
      <c r="BP340" s="323"/>
      <c r="BQ340" s="323"/>
      <c r="BR340" s="323"/>
      <c r="BS340" s="323"/>
      <c r="BT340" s="129"/>
      <c r="BU340" s="130"/>
      <c r="BV340" s="130"/>
      <c r="BW340" s="130"/>
      <c r="BX340" s="130"/>
      <c r="BY340" s="130"/>
      <c r="BZ340" s="130"/>
      <c r="CA340" s="130"/>
      <c r="CB340" s="130"/>
      <c r="CC340" s="130"/>
      <c r="CD340" s="130"/>
      <c r="CE340" s="130"/>
      <c r="CF340" s="130"/>
      <c r="CG340" s="130"/>
      <c r="CH340" s="130"/>
      <c r="CI340" s="131"/>
      <c r="CJ340" s="324"/>
      <c r="CK340" s="312"/>
      <c r="CL340" s="312"/>
      <c r="CM340" s="312"/>
      <c r="CN340" s="312"/>
      <c r="CO340" s="312"/>
      <c r="CP340" s="312"/>
      <c r="CQ340" s="312"/>
      <c r="CR340" s="312"/>
      <c r="CS340" s="312"/>
      <c r="CT340" s="312"/>
      <c r="CU340" s="312"/>
      <c r="CV340" s="312"/>
      <c r="CW340" s="312"/>
      <c r="CX340" s="312"/>
      <c r="CY340" s="129"/>
      <c r="CZ340" s="130"/>
      <c r="DA340" s="130"/>
      <c r="DB340" s="130"/>
      <c r="DC340" s="130"/>
      <c r="DD340" s="130"/>
      <c r="DE340" s="130"/>
      <c r="DF340" s="130"/>
      <c r="DG340" s="130"/>
      <c r="DH340" s="131"/>
      <c r="DL340" s="31"/>
      <c r="EK340" s="173">
        <f>IF(EK337="","Х","")</f>
      </c>
      <c r="EL340" s="173"/>
      <c r="EM340" s="211" t="s">
        <v>234</v>
      </c>
      <c r="EN340" s="178"/>
      <c r="EO340" s="178"/>
      <c r="EP340" s="178"/>
      <c r="EQ340" s="178"/>
      <c r="ER340" s="178"/>
      <c r="ES340" s="178"/>
      <c r="ET340" s="178"/>
      <c r="EU340" s="178"/>
      <c r="EV340" s="178"/>
      <c r="EW340" s="178"/>
      <c r="EX340" s="178"/>
      <c r="EY340" s="178"/>
      <c r="EZ340" s="178"/>
      <c r="FA340" s="178"/>
      <c r="FB340" s="178"/>
      <c r="FC340" s="178"/>
      <c r="FD340" s="129"/>
      <c r="FE340" s="130"/>
      <c r="FF340" s="130"/>
      <c r="FG340" s="130"/>
      <c r="FH340" s="130"/>
      <c r="FI340" s="130"/>
      <c r="FJ340" s="130"/>
      <c r="FK340" s="130"/>
      <c r="FL340" s="130"/>
      <c r="FM340" s="131"/>
      <c r="FN340" s="5"/>
    </row>
    <row r="341" spans="2:170" ht="6.75" customHeight="1">
      <c r="B341" s="123" t="s">
        <v>213</v>
      </c>
      <c r="C341" s="123"/>
      <c r="D341" s="123"/>
      <c r="E341" s="123"/>
      <c r="F341" s="123"/>
      <c r="G341" s="123"/>
      <c r="H341" s="123"/>
      <c r="I341" s="123"/>
      <c r="J341" s="123"/>
      <c r="K341" s="123"/>
      <c r="L341" s="126"/>
      <c r="M341" s="127"/>
      <c r="N341" s="127"/>
      <c r="O341" s="127"/>
      <c r="P341" s="127"/>
      <c r="Q341" s="127"/>
      <c r="R341" s="127"/>
      <c r="S341" s="127"/>
      <c r="T341" s="128"/>
      <c r="U341" s="135" t="s">
        <v>214</v>
      </c>
      <c r="V341" s="136"/>
      <c r="W341" s="136"/>
      <c r="X341" s="136"/>
      <c r="Y341" s="343" t="s">
        <v>215</v>
      </c>
      <c r="Z341" s="343"/>
      <c r="AA341" s="343"/>
      <c r="AB341" s="343"/>
      <c r="AC341" s="343"/>
      <c r="AD341" s="343"/>
      <c r="AE341" s="343"/>
      <c r="AF341" s="343"/>
      <c r="AG341" s="343"/>
      <c r="AH341" s="343"/>
      <c r="AI341" s="343"/>
      <c r="AJ341" s="343"/>
      <c r="AK341" s="343"/>
      <c r="AL341" s="343"/>
      <c r="AM341" s="343"/>
      <c r="AN341" s="343"/>
      <c r="AO341" s="126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8"/>
      <c r="BG341" s="323"/>
      <c r="BH341" s="323"/>
      <c r="BI341" s="323"/>
      <c r="BJ341" s="323"/>
      <c r="BK341" s="323"/>
      <c r="BL341" s="323"/>
      <c r="BM341" s="323"/>
      <c r="BN341" s="323"/>
      <c r="BO341" s="323"/>
      <c r="BP341" s="323"/>
      <c r="BQ341" s="323"/>
      <c r="BR341" s="323"/>
      <c r="BS341" s="323"/>
      <c r="BT341" s="132"/>
      <c r="BU341" s="133"/>
      <c r="BV341" s="133"/>
      <c r="BW341" s="133"/>
      <c r="BX341" s="133"/>
      <c r="BY341" s="133"/>
      <c r="BZ341" s="133"/>
      <c r="CA341" s="133"/>
      <c r="CB341" s="133"/>
      <c r="CC341" s="133"/>
      <c r="CD341" s="133"/>
      <c r="CE341" s="133"/>
      <c r="CF341" s="133"/>
      <c r="CG341" s="133"/>
      <c r="CH341" s="133"/>
      <c r="CI341" s="134"/>
      <c r="CJ341" s="324"/>
      <c r="CK341" s="312"/>
      <c r="CL341" s="312"/>
      <c r="CM341" s="312"/>
      <c r="CN341" s="312"/>
      <c r="CO341" s="312"/>
      <c r="CP341" s="312"/>
      <c r="CQ341" s="312"/>
      <c r="CR341" s="312"/>
      <c r="CS341" s="312"/>
      <c r="CT341" s="312"/>
      <c r="CU341" s="312"/>
      <c r="CV341" s="312"/>
      <c r="CW341" s="312"/>
      <c r="CX341" s="312"/>
      <c r="CY341" s="132"/>
      <c r="CZ341" s="133"/>
      <c r="DA341" s="133"/>
      <c r="DB341" s="133"/>
      <c r="DC341" s="133"/>
      <c r="DD341" s="133"/>
      <c r="DE341" s="133"/>
      <c r="DF341" s="133"/>
      <c r="DG341" s="133"/>
      <c r="DH341" s="134"/>
      <c r="DL341" s="31"/>
      <c r="EK341" s="173"/>
      <c r="EL341" s="173"/>
      <c r="EM341" s="211"/>
      <c r="EN341" s="178"/>
      <c r="EO341" s="178"/>
      <c r="EP341" s="178"/>
      <c r="EQ341" s="178"/>
      <c r="ER341" s="178"/>
      <c r="ES341" s="178"/>
      <c r="ET341" s="178"/>
      <c r="EU341" s="178"/>
      <c r="EV341" s="178"/>
      <c r="EW341" s="178"/>
      <c r="EX341" s="178"/>
      <c r="EY341" s="178"/>
      <c r="EZ341" s="178"/>
      <c r="FA341" s="178"/>
      <c r="FB341" s="178"/>
      <c r="FC341" s="178"/>
      <c r="FD341" s="132"/>
      <c r="FE341" s="133"/>
      <c r="FF341" s="133"/>
      <c r="FG341" s="133"/>
      <c r="FH341" s="133"/>
      <c r="FI341" s="133"/>
      <c r="FJ341" s="133"/>
      <c r="FK341" s="133"/>
      <c r="FL341" s="133"/>
      <c r="FM341" s="134"/>
      <c r="FN341" s="5"/>
    </row>
    <row r="342" spans="2:116" ht="6.75" customHeight="1"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9"/>
      <c r="M342" s="130"/>
      <c r="N342" s="130"/>
      <c r="O342" s="130"/>
      <c r="P342" s="130"/>
      <c r="Q342" s="130"/>
      <c r="R342" s="130"/>
      <c r="S342" s="130"/>
      <c r="T342" s="131"/>
      <c r="U342" s="135"/>
      <c r="V342" s="136"/>
      <c r="W342" s="136"/>
      <c r="X342" s="136"/>
      <c r="Y342" s="343"/>
      <c r="Z342" s="343"/>
      <c r="AA342" s="343"/>
      <c r="AB342" s="343"/>
      <c r="AC342" s="343"/>
      <c r="AD342" s="343"/>
      <c r="AE342" s="343"/>
      <c r="AF342" s="343"/>
      <c r="AG342" s="343"/>
      <c r="AH342" s="343"/>
      <c r="AI342" s="343"/>
      <c r="AJ342" s="343"/>
      <c r="AK342" s="343"/>
      <c r="AL342" s="343"/>
      <c r="AM342" s="343"/>
      <c r="AN342" s="343"/>
      <c r="AO342" s="129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1"/>
      <c r="DL342" s="31"/>
    </row>
    <row r="343" spans="2:169" ht="6.75" customHeight="1"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32"/>
      <c r="M343" s="133"/>
      <c r="N343" s="133"/>
      <c r="O343" s="133"/>
      <c r="P343" s="133"/>
      <c r="Q343" s="133"/>
      <c r="R343" s="133"/>
      <c r="S343" s="133"/>
      <c r="T343" s="134"/>
      <c r="U343" s="135"/>
      <c r="V343" s="136"/>
      <c r="W343" s="136"/>
      <c r="X343" s="136"/>
      <c r="Y343" s="343"/>
      <c r="Z343" s="343"/>
      <c r="AA343" s="343"/>
      <c r="AB343" s="343"/>
      <c r="AC343" s="343"/>
      <c r="AD343" s="343"/>
      <c r="AE343" s="343"/>
      <c r="AF343" s="343"/>
      <c r="AG343" s="343"/>
      <c r="AH343" s="343"/>
      <c r="AI343" s="343"/>
      <c r="AJ343" s="343"/>
      <c r="AK343" s="343"/>
      <c r="AL343" s="343"/>
      <c r="AM343" s="343"/>
      <c r="AN343" s="343"/>
      <c r="AO343" s="132"/>
      <c r="AP343" s="133"/>
      <c r="AQ343" s="133"/>
      <c r="AR343" s="133"/>
      <c r="AS343" s="133"/>
      <c r="AT343" s="133"/>
      <c r="AU343" s="133"/>
      <c r="AV343" s="133"/>
      <c r="AW343" s="133"/>
      <c r="AX343" s="133"/>
      <c r="AY343" s="133"/>
      <c r="AZ343" s="134"/>
      <c r="BG343" s="123" t="s">
        <v>224</v>
      </c>
      <c r="BH343" s="123"/>
      <c r="BI343" s="123"/>
      <c r="BJ343" s="123"/>
      <c r="BK343" s="123"/>
      <c r="BL343" s="123"/>
      <c r="BM343" s="123"/>
      <c r="BN343" s="123"/>
      <c r="BO343" s="123"/>
      <c r="BP343" s="123"/>
      <c r="BQ343" s="123"/>
      <c r="BR343" s="123"/>
      <c r="BS343" s="123"/>
      <c r="BT343" s="123"/>
      <c r="BU343" s="123"/>
      <c r="BV343" s="123"/>
      <c r="BW343" s="123"/>
      <c r="BX343" s="123"/>
      <c r="BY343" s="123"/>
      <c r="BZ343" s="123"/>
      <c r="CA343" s="123"/>
      <c r="CB343" s="123"/>
      <c r="CC343" s="123"/>
      <c r="CD343" s="123"/>
      <c r="CE343" s="123"/>
      <c r="CF343" s="123"/>
      <c r="CG343" s="123"/>
      <c r="CH343" s="123"/>
      <c r="CI343" s="123"/>
      <c r="CJ343" s="123"/>
      <c r="CK343" s="123"/>
      <c r="CL343" s="123"/>
      <c r="CM343" s="123"/>
      <c r="CN343" s="123"/>
      <c r="CO343" s="123"/>
      <c r="CP343" s="123"/>
      <c r="CQ343" s="123"/>
      <c r="DL343" s="125" t="s">
        <v>290</v>
      </c>
      <c r="DM343" s="125"/>
      <c r="DN343" s="125"/>
      <c r="DO343" s="125"/>
      <c r="DP343" s="125"/>
      <c r="DQ343" s="125"/>
      <c r="DR343" s="125"/>
      <c r="DS343" s="125"/>
      <c r="DT343" s="125"/>
      <c r="DU343" s="125"/>
      <c r="DV343" s="125"/>
      <c r="DW343" s="125"/>
      <c r="DX343" s="125"/>
      <c r="DY343" s="125"/>
      <c r="DZ343" s="125"/>
      <c r="EA343" s="125"/>
      <c r="EB343" s="125"/>
      <c r="EC343" s="125"/>
      <c r="ED343" s="125"/>
      <c r="EE343" s="125"/>
      <c r="EF343" s="125"/>
      <c r="EG343" s="125"/>
      <c r="EH343" s="125"/>
      <c r="EI343" s="125"/>
      <c r="EJ343" s="125"/>
      <c r="EK343" s="125"/>
      <c r="EL343" s="125"/>
      <c r="EM343" s="125"/>
      <c r="EN343" s="125"/>
      <c r="EO343" s="125"/>
      <c r="EP343" s="125"/>
      <c r="EQ343" s="125"/>
      <c r="ER343" s="125"/>
      <c r="ES343" s="125"/>
      <c r="ET343" s="125"/>
      <c r="EV343" s="126"/>
      <c r="EW343" s="127"/>
      <c r="EX343" s="127"/>
      <c r="EY343" s="127"/>
      <c r="EZ343" s="127"/>
      <c r="FA343" s="127"/>
      <c r="FB343" s="127"/>
      <c r="FC343" s="127"/>
      <c r="FD343" s="127"/>
      <c r="FE343" s="127"/>
      <c r="FF343" s="127"/>
      <c r="FG343" s="127"/>
      <c r="FH343" s="127"/>
      <c r="FI343" s="127"/>
      <c r="FJ343" s="127"/>
      <c r="FK343" s="127"/>
      <c r="FL343" s="127"/>
      <c r="FM343" s="128"/>
    </row>
    <row r="344" spans="59:169" ht="6.75" customHeight="1">
      <c r="BG344" s="123"/>
      <c r="BH344" s="123"/>
      <c r="BI344" s="123"/>
      <c r="BJ344" s="123"/>
      <c r="BK344" s="123"/>
      <c r="BL344" s="123"/>
      <c r="BM344" s="123"/>
      <c r="BN344" s="123"/>
      <c r="BO344" s="123"/>
      <c r="BP344" s="123"/>
      <c r="BQ344" s="123"/>
      <c r="BR344" s="123"/>
      <c r="BS344" s="123"/>
      <c r="BT344" s="123"/>
      <c r="BU344" s="123"/>
      <c r="BV344" s="123"/>
      <c r="BW344" s="123"/>
      <c r="BX344" s="123"/>
      <c r="BY344" s="123"/>
      <c r="BZ344" s="123"/>
      <c r="CA344" s="123"/>
      <c r="CB344" s="123"/>
      <c r="CC344" s="123"/>
      <c r="CD344" s="123"/>
      <c r="CE344" s="123"/>
      <c r="CF344" s="123"/>
      <c r="CG344" s="123"/>
      <c r="CH344" s="123"/>
      <c r="CI344" s="123"/>
      <c r="CJ344" s="123"/>
      <c r="CK344" s="123"/>
      <c r="CL344" s="123"/>
      <c r="CM344" s="123"/>
      <c r="CN344" s="123"/>
      <c r="CO344" s="123"/>
      <c r="CP344" s="123"/>
      <c r="CQ344" s="123"/>
      <c r="DL344" s="125"/>
      <c r="DM344" s="125"/>
      <c r="DN344" s="125"/>
      <c r="DO344" s="125"/>
      <c r="DP344" s="125"/>
      <c r="DQ344" s="125"/>
      <c r="DR344" s="125"/>
      <c r="DS344" s="125"/>
      <c r="DT344" s="125"/>
      <c r="DU344" s="125"/>
      <c r="DV344" s="125"/>
      <c r="DW344" s="125"/>
      <c r="DX344" s="125"/>
      <c r="DY344" s="125"/>
      <c r="DZ344" s="125"/>
      <c r="EA344" s="125"/>
      <c r="EB344" s="125"/>
      <c r="EC344" s="125"/>
      <c r="ED344" s="125"/>
      <c r="EE344" s="125"/>
      <c r="EF344" s="125"/>
      <c r="EG344" s="125"/>
      <c r="EH344" s="125"/>
      <c r="EI344" s="125"/>
      <c r="EJ344" s="125"/>
      <c r="EK344" s="125"/>
      <c r="EL344" s="125"/>
      <c r="EM344" s="125"/>
      <c r="EN344" s="125"/>
      <c r="EO344" s="125"/>
      <c r="EP344" s="125"/>
      <c r="EQ344" s="125"/>
      <c r="ER344" s="125"/>
      <c r="ES344" s="125"/>
      <c r="ET344" s="125"/>
      <c r="EV344" s="129"/>
      <c r="EW344" s="130"/>
      <c r="EX344" s="130"/>
      <c r="EY344" s="130"/>
      <c r="EZ344" s="130"/>
      <c r="FA344" s="130"/>
      <c r="FB344" s="130"/>
      <c r="FC344" s="130"/>
      <c r="FD344" s="130"/>
      <c r="FE344" s="130"/>
      <c r="FF344" s="130"/>
      <c r="FG344" s="130"/>
      <c r="FH344" s="130"/>
      <c r="FI344" s="130"/>
      <c r="FJ344" s="130"/>
      <c r="FK344" s="130"/>
      <c r="FL344" s="130"/>
      <c r="FM344" s="131"/>
    </row>
    <row r="345" spans="2:169" ht="6.75" customHeight="1">
      <c r="B345" s="223" t="s">
        <v>171</v>
      </c>
      <c r="C345" s="223"/>
      <c r="D345" s="223"/>
      <c r="E345" s="223"/>
      <c r="F345" s="223"/>
      <c r="G345" s="223"/>
      <c r="H345" s="223"/>
      <c r="I345" s="223"/>
      <c r="J345" s="223"/>
      <c r="K345" s="223"/>
      <c r="L345" s="223"/>
      <c r="O345" s="126">
        <f>IF(""="1","X","")</f>
      </c>
      <c r="P345" s="128"/>
      <c r="Q345" s="200" t="s">
        <v>172</v>
      </c>
      <c r="R345" s="201"/>
      <c r="S345" s="201"/>
      <c r="T345" s="201"/>
      <c r="U345" s="201"/>
      <c r="V345" s="201"/>
      <c r="W345" s="201"/>
      <c r="X345" s="201"/>
      <c r="Y345" s="201"/>
      <c r="Z345" s="201"/>
      <c r="AA345" s="201"/>
      <c r="AB345" s="201"/>
      <c r="AC345" s="201"/>
      <c r="AD345" s="201"/>
      <c r="AE345" s="201"/>
      <c r="AH345" s="126">
        <f>IF(""="0","X","")</f>
      </c>
      <c r="AI345" s="128"/>
      <c r="AJ345" s="200" t="s">
        <v>173</v>
      </c>
      <c r="AK345" s="201"/>
      <c r="AL345" s="201"/>
      <c r="AM345" s="201"/>
      <c r="AN345" s="201"/>
      <c r="AO345" s="201"/>
      <c r="AP345" s="201"/>
      <c r="AQ345" s="201"/>
      <c r="AR345" s="201"/>
      <c r="AS345" s="201"/>
      <c r="AT345" s="201"/>
      <c r="AU345" s="201"/>
      <c r="AV345" s="201"/>
      <c r="AW345" s="201"/>
      <c r="AX345" s="201"/>
      <c r="DL345" s="125"/>
      <c r="DM345" s="125"/>
      <c r="DN345" s="125"/>
      <c r="DO345" s="125"/>
      <c r="DP345" s="125"/>
      <c r="DQ345" s="125"/>
      <c r="DR345" s="125"/>
      <c r="DS345" s="125"/>
      <c r="DT345" s="125"/>
      <c r="DU345" s="125"/>
      <c r="DV345" s="125"/>
      <c r="DW345" s="125"/>
      <c r="DX345" s="125"/>
      <c r="DY345" s="125"/>
      <c r="DZ345" s="125"/>
      <c r="EA345" s="125"/>
      <c r="EB345" s="125"/>
      <c r="EC345" s="125"/>
      <c r="ED345" s="125"/>
      <c r="EE345" s="125"/>
      <c r="EF345" s="125"/>
      <c r="EG345" s="125"/>
      <c r="EH345" s="125"/>
      <c r="EI345" s="125"/>
      <c r="EJ345" s="125"/>
      <c r="EK345" s="125"/>
      <c r="EL345" s="125"/>
      <c r="EM345" s="125"/>
      <c r="EN345" s="125"/>
      <c r="EO345" s="125"/>
      <c r="EP345" s="125"/>
      <c r="EQ345" s="125"/>
      <c r="ER345" s="125"/>
      <c r="ES345" s="125"/>
      <c r="ET345" s="125"/>
      <c r="EV345" s="132"/>
      <c r="EW345" s="133"/>
      <c r="EX345" s="133"/>
      <c r="EY345" s="133"/>
      <c r="EZ345" s="133"/>
      <c r="FA345" s="133"/>
      <c r="FB345" s="133"/>
      <c r="FC345" s="133"/>
      <c r="FD345" s="133"/>
      <c r="FE345" s="133"/>
      <c r="FF345" s="133"/>
      <c r="FG345" s="133"/>
      <c r="FH345" s="133"/>
      <c r="FI345" s="133"/>
      <c r="FJ345" s="133"/>
      <c r="FK345" s="133"/>
      <c r="FL345" s="133"/>
      <c r="FM345" s="134"/>
    </row>
    <row r="346" spans="2:112" ht="6.75" customHeight="1">
      <c r="B346" s="223"/>
      <c r="C346" s="223"/>
      <c r="D346" s="223"/>
      <c r="E346" s="223"/>
      <c r="F346" s="223"/>
      <c r="G346" s="223"/>
      <c r="H346" s="223"/>
      <c r="I346" s="223"/>
      <c r="J346" s="223"/>
      <c r="K346" s="223"/>
      <c r="L346" s="223"/>
      <c r="O346" s="132"/>
      <c r="P346" s="134"/>
      <c r="Q346" s="200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201"/>
      <c r="AE346" s="201"/>
      <c r="AH346" s="132"/>
      <c r="AI346" s="134"/>
      <c r="AJ346" s="200"/>
      <c r="AK346" s="201"/>
      <c r="AL346" s="201"/>
      <c r="AM346" s="201"/>
      <c r="AN346" s="201"/>
      <c r="AO346" s="201"/>
      <c r="AP346" s="201"/>
      <c r="AQ346" s="201"/>
      <c r="AR346" s="201"/>
      <c r="AS346" s="201"/>
      <c r="AT346" s="201"/>
      <c r="AU346" s="201"/>
      <c r="AV346" s="201"/>
      <c r="AW346" s="201"/>
      <c r="AX346" s="201"/>
      <c r="BG346" s="179" t="s">
        <v>71</v>
      </c>
      <c r="BH346" s="179"/>
      <c r="BI346" s="179"/>
      <c r="BJ346" s="179"/>
      <c r="BK346" s="179"/>
      <c r="BL346" s="179"/>
      <c r="BM346" s="259"/>
      <c r="BN346" s="250"/>
      <c r="BO346" s="251"/>
      <c r="BP346" s="251"/>
      <c r="BQ346" s="251"/>
      <c r="BR346" s="251"/>
      <c r="BS346" s="251"/>
      <c r="BT346" s="251"/>
      <c r="BU346" s="251"/>
      <c r="BV346" s="251"/>
      <c r="BW346" s="251"/>
      <c r="BX346" s="252"/>
      <c r="BY346" s="237" t="s">
        <v>72</v>
      </c>
      <c r="BZ346" s="238"/>
      <c r="CA346" s="238"/>
      <c r="CB346" s="238"/>
      <c r="CC346" s="238"/>
      <c r="CD346" s="238"/>
      <c r="CE346" s="238"/>
      <c r="CF346" s="239"/>
      <c r="CG346" s="126"/>
      <c r="CH346" s="127"/>
      <c r="CI346" s="127"/>
      <c r="CJ346" s="127"/>
      <c r="CK346" s="127"/>
      <c r="CL346" s="127"/>
      <c r="CM346" s="127"/>
      <c r="CN346" s="127"/>
      <c r="CO346" s="127"/>
      <c r="CP346" s="127"/>
      <c r="CQ346" s="127"/>
      <c r="CR346" s="127"/>
      <c r="CS346" s="127"/>
      <c r="CT346" s="127"/>
      <c r="CU346" s="127"/>
      <c r="CV346" s="127"/>
      <c r="CW346" s="127"/>
      <c r="CX346" s="127"/>
      <c r="CY346" s="127"/>
      <c r="CZ346" s="127"/>
      <c r="DA346" s="127"/>
      <c r="DB346" s="127"/>
      <c r="DC346" s="127"/>
      <c r="DD346" s="127"/>
      <c r="DE346" s="127"/>
      <c r="DF346" s="127"/>
      <c r="DG346" s="127"/>
      <c r="DH346" s="128"/>
    </row>
    <row r="347" spans="59:112" ht="6.75" customHeight="1">
      <c r="BG347" s="179"/>
      <c r="BH347" s="179"/>
      <c r="BI347" s="179"/>
      <c r="BJ347" s="179"/>
      <c r="BK347" s="179"/>
      <c r="BL347" s="179"/>
      <c r="BM347" s="259"/>
      <c r="BN347" s="253"/>
      <c r="BO347" s="254"/>
      <c r="BP347" s="254"/>
      <c r="BQ347" s="254"/>
      <c r="BR347" s="254"/>
      <c r="BS347" s="254"/>
      <c r="BT347" s="254"/>
      <c r="BU347" s="254"/>
      <c r="BV347" s="254"/>
      <c r="BW347" s="254"/>
      <c r="BX347" s="255"/>
      <c r="BY347" s="237"/>
      <c r="BZ347" s="238"/>
      <c r="CA347" s="238"/>
      <c r="CB347" s="238"/>
      <c r="CC347" s="238"/>
      <c r="CD347" s="238"/>
      <c r="CE347" s="238"/>
      <c r="CF347" s="239"/>
      <c r="CG347" s="129"/>
      <c r="CH347" s="130"/>
      <c r="CI347" s="130"/>
      <c r="CJ347" s="130"/>
      <c r="CK347" s="130"/>
      <c r="CL347" s="130"/>
      <c r="CM347" s="130"/>
      <c r="CN347" s="130"/>
      <c r="CO347" s="130"/>
      <c r="CP347" s="130"/>
      <c r="CQ347" s="130"/>
      <c r="CR347" s="130"/>
      <c r="CS347" s="130"/>
      <c r="CT347" s="130"/>
      <c r="CU347" s="130"/>
      <c r="CV347" s="130"/>
      <c r="CW347" s="130"/>
      <c r="CX347" s="130"/>
      <c r="CY347" s="130"/>
      <c r="CZ347" s="130"/>
      <c r="DA347" s="130"/>
      <c r="DB347" s="130"/>
      <c r="DC347" s="130"/>
      <c r="DD347" s="130"/>
      <c r="DE347" s="130"/>
      <c r="DF347" s="130"/>
      <c r="DG347" s="130"/>
      <c r="DH347" s="131"/>
    </row>
    <row r="348" spans="2:112" ht="6.75" customHeight="1">
      <c r="B348" s="123" t="s">
        <v>216</v>
      </c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73">
        <f>IF(""="A","X","")</f>
      </c>
      <c r="R348" s="173"/>
      <c r="S348" s="129" t="s">
        <v>79</v>
      </c>
      <c r="T348" s="130"/>
      <c r="U348" s="130"/>
      <c r="W348" s="173">
        <f>IF(""="B","X","")</f>
      </c>
      <c r="X348" s="173"/>
      <c r="Y348" s="129" t="s">
        <v>80</v>
      </c>
      <c r="Z348" s="130"/>
      <c r="AA348" s="130"/>
      <c r="AC348" s="173">
        <f>IF(""="C","X","")</f>
      </c>
      <c r="AD348" s="173"/>
      <c r="AE348" s="129" t="s">
        <v>81</v>
      </c>
      <c r="AF348" s="130"/>
      <c r="AG348" s="130"/>
      <c r="AI348" s="173">
        <f>IF(""="D","X","")</f>
      </c>
      <c r="AJ348" s="173"/>
      <c r="AK348" s="129" t="s">
        <v>82</v>
      </c>
      <c r="AL348" s="130"/>
      <c r="AM348" s="130"/>
      <c r="AO348" s="173">
        <f>IF(""="прицеп","X","")</f>
      </c>
      <c r="AP348" s="173"/>
      <c r="AQ348" s="129" t="s">
        <v>83</v>
      </c>
      <c r="AR348" s="130"/>
      <c r="AS348" s="130"/>
      <c r="BG348" s="179"/>
      <c r="BH348" s="179"/>
      <c r="BI348" s="179"/>
      <c r="BJ348" s="179"/>
      <c r="BK348" s="179"/>
      <c r="BL348" s="179"/>
      <c r="BM348" s="259"/>
      <c r="BN348" s="256"/>
      <c r="BO348" s="257"/>
      <c r="BP348" s="257"/>
      <c r="BQ348" s="257"/>
      <c r="BR348" s="257"/>
      <c r="BS348" s="257"/>
      <c r="BT348" s="257"/>
      <c r="BU348" s="257"/>
      <c r="BV348" s="257"/>
      <c r="BW348" s="257"/>
      <c r="BX348" s="258"/>
      <c r="BY348" s="237"/>
      <c r="BZ348" s="238"/>
      <c r="CA348" s="238"/>
      <c r="CB348" s="238"/>
      <c r="CC348" s="238"/>
      <c r="CD348" s="238"/>
      <c r="CE348" s="238"/>
      <c r="CF348" s="239"/>
      <c r="CG348" s="132"/>
      <c r="CH348" s="133"/>
      <c r="CI348" s="133"/>
      <c r="CJ348" s="133"/>
      <c r="CK348" s="133"/>
      <c r="CL348" s="133"/>
      <c r="CM348" s="133"/>
      <c r="CN348" s="133"/>
      <c r="CO348" s="133"/>
      <c r="CP348" s="133"/>
      <c r="CQ348" s="133"/>
      <c r="CR348" s="133"/>
      <c r="CS348" s="133"/>
      <c r="CT348" s="133"/>
      <c r="CU348" s="133"/>
      <c r="CV348" s="133"/>
      <c r="CW348" s="133"/>
      <c r="CX348" s="133"/>
      <c r="CY348" s="133"/>
      <c r="CZ348" s="133"/>
      <c r="DA348" s="133"/>
      <c r="DB348" s="133"/>
      <c r="DC348" s="133"/>
      <c r="DD348" s="133"/>
      <c r="DE348" s="133"/>
      <c r="DF348" s="133"/>
      <c r="DG348" s="133"/>
      <c r="DH348" s="134"/>
    </row>
    <row r="349" spans="2:45" ht="6.75" customHeight="1"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73"/>
      <c r="R349" s="173"/>
      <c r="S349" s="129"/>
      <c r="T349" s="130"/>
      <c r="U349" s="130"/>
      <c r="W349" s="173"/>
      <c r="X349" s="173"/>
      <c r="Y349" s="129"/>
      <c r="Z349" s="130"/>
      <c r="AA349" s="130"/>
      <c r="AC349" s="173"/>
      <c r="AD349" s="173"/>
      <c r="AE349" s="129"/>
      <c r="AF349" s="130"/>
      <c r="AG349" s="130"/>
      <c r="AI349" s="173"/>
      <c r="AJ349" s="173"/>
      <c r="AK349" s="129"/>
      <c r="AL349" s="130"/>
      <c r="AM349" s="130"/>
      <c r="AO349" s="173"/>
      <c r="AP349" s="173"/>
      <c r="AQ349" s="129"/>
      <c r="AR349" s="130"/>
      <c r="AS349" s="130"/>
    </row>
    <row r="350" spans="59:183" ht="6.75" customHeight="1">
      <c r="BG350" s="121" t="s">
        <v>73</v>
      </c>
      <c r="BH350" s="121"/>
      <c r="BI350" s="121"/>
      <c r="BJ350" s="121"/>
      <c r="BK350" s="121"/>
      <c r="BL350" s="121"/>
      <c r="BM350" s="121"/>
      <c r="BN350" s="126">
        <f>MID(FY350,1,50)</f>
      </c>
      <c r="BO350" s="127"/>
      <c r="BP350" s="127"/>
      <c r="BQ350" s="127"/>
      <c r="BR350" s="127"/>
      <c r="BS350" s="127"/>
      <c r="BT350" s="127"/>
      <c r="BU350" s="127"/>
      <c r="BV350" s="127"/>
      <c r="BW350" s="127"/>
      <c r="BX350" s="127"/>
      <c r="BY350" s="127"/>
      <c r="BZ350" s="127"/>
      <c r="CA350" s="127"/>
      <c r="CB350" s="127"/>
      <c r="CC350" s="127"/>
      <c r="CD350" s="127"/>
      <c r="CE350" s="127"/>
      <c r="CF350" s="127"/>
      <c r="CG350" s="127"/>
      <c r="CH350" s="127"/>
      <c r="CI350" s="127"/>
      <c r="CJ350" s="127"/>
      <c r="CK350" s="127"/>
      <c r="CL350" s="127"/>
      <c r="CM350" s="127"/>
      <c r="CN350" s="127"/>
      <c r="CO350" s="127"/>
      <c r="CP350" s="127"/>
      <c r="CQ350" s="127"/>
      <c r="CR350" s="127"/>
      <c r="CS350" s="127"/>
      <c r="CT350" s="127"/>
      <c r="CU350" s="127"/>
      <c r="CV350" s="127"/>
      <c r="CW350" s="127"/>
      <c r="CX350" s="127"/>
      <c r="CY350" s="127"/>
      <c r="CZ350" s="127"/>
      <c r="DA350" s="127"/>
      <c r="DB350" s="127"/>
      <c r="DC350" s="127"/>
      <c r="DD350" s="127"/>
      <c r="DE350" s="127"/>
      <c r="DF350" s="127"/>
      <c r="DG350" s="127"/>
      <c r="DH350" s="128"/>
      <c r="FX350" s="154" t="s">
        <v>285</v>
      </c>
      <c r="FY350" s="79"/>
      <c r="FZ350" s="14"/>
      <c r="GA350" s="14"/>
    </row>
    <row r="351" spans="2:180" ht="6.75" customHeight="1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G351" s="121"/>
      <c r="BH351" s="121"/>
      <c r="BI351" s="121"/>
      <c r="BJ351" s="121"/>
      <c r="BK351" s="121"/>
      <c r="BL351" s="121"/>
      <c r="BM351" s="121"/>
      <c r="BN351" s="129"/>
      <c r="BO351" s="130"/>
      <c r="BP351" s="130"/>
      <c r="BQ351" s="130"/>
      <c r="BR351" s="130"/>
      <c r="BS351" s="130"/>
      <c r="BT351" s="130"/>
      <c r="BU351" s="130"/>
      <c r="BV351" s="130"/>
      <c r="BW351" s="130"/>
      <c r="BX351" s="130"/>
      <c r="BY351" s="130"/>
      <c r="BZ351" s="130"/>
      <c r="CA351" s="130"/>
      <c r="CB351" s="130"/>
      <c r="CC351" s="130"/>
      <c r="CD351" s="130"/>
      <c r="CE351" s="130"/>
      <c r="CF351" s="130"/>
      <c r="CG351" s="130"/>
      <c r="CH351" s="130"/>
      <c r="CI351" s="130"/>
      <c r="CJ351" s="130"/>
      <c r="CK351" s="130"/>
      <c r="CL351" s="130"/>
      <c r="CM351" s="130"/>
      <c r="CN351" s="130"/>
      <c r="CO351" s="130"/>
      <c r="CP351" s="130"/>
      <c r="CQ351" s="130"/>
      <c r="CR351" s="130"/>
      <c r="CS351" s="130"/>
      <c r="CT351" s="130"/>
      <c r="CU351" s="130"/>
      <c r="CV351" s="130"/>
      <c r="CW351" s="130"/>
      <c r="CX351" s="130"/>
      <c r="CY351" s="130"/>
      <c r="CZ351" s="130"/>
      <c r="DA351" s="130"/>
      <c r="DB351" s="130"/>
      <c r="DC351" s="130"/>
      <c r="DD351" s="130"/>
      <c r="DE351" s="130"/>
      <c r="DF351" s="130"/>
      <c r="DG351" s="130"/>
      <c r="DH351" s="131"/>
      <c r="FX351" s="155"/>
    </row>
    <row r="352" spans="1:180" ht="6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G352" s="121"/>
      <c r="BH352" s="121"/>
      <c r="BI352" s="121"/>
      <c r="BJ352" s="121"/>
      <c r="BK352" s="121"/>
      <c r="BL352" s="121"/>
      <c r="BM352" s="121"/>
      <c r="BN352" s="132"/>
      <c r="BO352" s="133"/>
      <c r="BP352" s="133"/>
      <c r="BQ352" s="133"/>
      <c r="BR352" s="133"/>
      <c r="BS352" s="133"/>
      <c r="BT352" s="133"/>
      <c r="BU352" s="133"/>
      <c r="BV352" s="133"/>
      <c r="BW352" s="133"/>
      <c r="BX352" s="133"/>
      <c r="BY352" s="133"/>
      <c r="BZ352" s="133"/>
      <c r="CA352" s="133"/>
      <c r="CB352" s="133"/>
      <c r="CC352" s="133"/>
      <c r="CD352" s="133"/>
      <c r="CE352" s="133"/>
      <c r="CF352" s="133"/>
      <c r="CG352" s="133"/>
      <c r="CH352" s="133"/>
      <c r="CI352" s="133"/>
      <c r="CJ352" s="133"/>
      <c r="CK352" s="133"/>
      <c r="CL352" s="133"/>
      <c r="CM352" s="133"/>
      <c r="CN352" s="133"/>
      <c r="CO352" s="133"/>
      <c r="CP352" s="133"/>
      <c r="CQ352" s="133"/>
      <c r="CR352" s="133"/>
      <c r="CS352" s="133"/>
      <c r="CT352" s="133"/>
      <c r="CU352" s="133"/>
      <c r="CV352" s="133"/>
      <c r="CW352" s="133"/>
      <c r="CX352" s="133"/>
      <c r="CY352" s="133"/>
      <c r="CZ352" s="133"/>
      <c r="DA352" s="133"/>
      <c r="DB352" s="133"/>
      <c r="DC352" s="133"/>
      <c r="DD352" s="133"/>
      <c r="DE352" s="133"/>
      <c r="DF352" s="133"/>
      <c r="DG352" s="133"/>
      <c r="DH352" s="134"/>
      <c r="FX352" s="155"/>
    </row>
    <row r="353" spans="1:180" ht="6.75" customHeight="1">
      <c r="A353" s="19"/>
      <c r="B353" s="347" t="s">
        <v>217</v>
      </c>
      <c r="C353" s="347"/>
      <c r="D353" s="347"/>
      <c r="E353" s="347"/>
      <c r="F353" s="347"/>
      <c r="G353" s="347"/>
      <c r="H353" s="347"/>
      <c r="I353" s="347"/>
      <c r="J353" s="347"/>
      <c r="K353" s="347"/>
      <c r="L353" s="347"/>
      <c r="M353" s="347"/>
      <c r="N353" s="347"/>
      <c r="O353" s="347"/>
      <c r="P353" s="347"/>
      <c r="Q353" s="347"/>
      <c r="R353" s="347"/>
      <c r="S353" s="347"/>
      <c r="T353" s="347"/>
      <c r="U353" s="347"/>
      <c r="V353" s="347"/>
      <c r="W353" s="347"/>
      <c r="X353" s="347"/>
      <c r="Y353" s="347"/>
      <c r="Z353" s="347"/>
      <c r="AA353" s="347"/>
      <c r="AB353" s="347"/>
      <c r="AC353" s="347"/>
      <c r="AD353" s="347"/>
      <c r="AE353" s="347"/>
      <c r="AF353" s="347"/>
      <c r="AG353" s="347"/>
      <c r="AH353" s="347"/>
      <c r="AI353" s="347"/>
      <c r="AJ353" s="347"/>
      <c r="AK353" s="347"/>
      <c r="AL353" s="347"/>
      <c r="AM353" s="347"/>
      <c r="AN353" s="347"/>
      <c r="AO353" s="347"/>
      <c r="AP353" s="347"/>
      <c r="AQ353" s="347"/>
      <c r="AR353" s="347"/>
      <c r="AS353" s="347"/>
      <c r="AT353" s="347"/>
      <c r="AU353" s="347"/>
      <c r="AV353" s="347"/>
      <c r="AW353" s="347"/>
      <c r="AX353" s="347"/>
      <c r="AY353" s="347"/>
      <c r="AZ353" s="347"/>
      <c r="BA353" s="347"/>
      <c r="BB353" s="347"/>
      <c r="BC353" s="19"/>
      <c r="BD353" s="19"/>
      <c r="FX353" s="156"/>
    </row>
    <row r="354" spans="1:112" ht="6.75" customHeight="1" thickBot="1">
      <c r="A354" s="19"/>
      <c r="B354" s="348"/>
      <c r="C354" s="348"/>
      <c r="D354" s="348"/>
      <c r="E354" s="348"/>
      <c r="F354" s="348"/>
      <c r="G354" s="348"/>
      <c r="H354" s="348"/>
      <c r="I354" s="348"/>
      <c r="J354" s="348"/>
      <c r="K354" s="348"/>
      <c r="L354" s="348"/>
      <c r="M354" s="348"/>
      <c r="N354" s="348"/>
      <c r="O354" s="348"/>
      <c r="P354" s="348"/>
      <c r="Q354" s="348"/>
      <c r="R354" s="348"/>
      <c r="S354" s="348"/>
      <c r="T354" s="348"/>
      <c r="U354" s="348"/>
      <c r="V354" s="348"/>
      <c r="W354" s="348"/>
      <c r="X354" s="348"/>
      <c r="Y354" s="348"/>
      <c r="Z354" s="348"/>
      <c r="AA354" s="348"/>
      <c r="AB354" s="348"/>
      <c r="AC354" s="348"/>
      <c r="AD354" s="348"/>
      <c r="AE354" s="348"/>
      <c r="AF354" s="348"/>
      <c r="AG354" s="348"/>
      <c r="AH354" s="348"/>
      <c r="AI354" s="348"/>
      <c r="AJ354" s="348"/>
      <c r="AK354" s="348"/>
      <c r="AL354" s="348"/>
      <c r="AM354" s="348"/>
      <c r="AN354" s="348"/>
      <c r="AO354" s="348"/>
      <c r="AP354" s="348"/>
      <c r="AQ354" s="348"/>
      <c r="AR354" s="348"/>
      <c r="AS354" s="348"/>
      <c r="AT354" s="348"/>
      <c r="AU354" s="348"/>
      <c r="AV354" s="348"/>
      <c r="AW354" s="348"/>
      <c r="AX354" s="348"/>
      <c r="AY354" s="348"/>
      <c r="AZ354" s="348"/>
      <c r="BA354" s="348"/>
      <c r="BB354" s="348"/>
      <c r="BC354" s="41"/>
      <c r="BD354" s="19"/>
      <c r="BG354" s="126">
        <f>MID(FY350,51,200)</f>
      </c>
      <c r="BH354" s="127"/>
      <c r="BI354" s="127"/>
      <c r="BJ354" s="127"/>
      <c r="BK354" s="127"/>
      <c r="BL354" s="127"/>
      <c r="BM354" s="127"/>
      <c r="BN354" s="127"/>
      <c r="BO354" s="127"/>
      <c r="BP354" s="127"/>
      <c r="BQ354" s="127"/>
      <c r="BR354" s="127"/>
      <c r="BS354" s="127"/>
      <c r="BT354" s="127"/>
      <c r="BU354" s="127"/>
      <c r="BV354" s="127"/>
      <c r="BW354" s="127"/>
      <c r="BX354" s="127"/>
      <c r="BY354" s="127"/>
      <c r="BZ354" s="127"/>
      <c r="CA354" s="127"/>
      <c r="CB354" s="127"/>
      <c r="CC354" s="127"/>
      <c r="CD354" s="127"/>
      <c r="CE354" s="127"/>
      <c r="CF354" s="127"/>
      <c r="CG354" s="127"/>
      <c r="CH354" s="127"/>
      <c r="CI354" s="127"/>
      <c r="CJ354" s="127"/>
      <c r="CK354" s="127"/>
      <c r="CL354" s="127"/>
      <c r="CM354" s="127"/>
      <c r="CN354" s="127"/>
      <c r="CO354" s="127"/>
      <c r="CP354" s="127"/>
      <c r="CQ354" s="127"/>
      <c r="CR354" s="127"/>
      <c r="CS354" s="127"/>
      <c r="CT354" s="127"/>
      <c r="CU354" s="127"/>
      <c r="CV354" s="127"/>
      <c r="CW354" s="127"/>
      <c r="CX354" s="127"/>
      <c r="CY354" s="127"/>
      <c r="CZ354" s="127"/>
      <c r="DA354" s="127"/>
      <c r="DB354" s="127"/>
      <c r="DC354" s="127"/>
      <c r="DD354" s="127"/>
      <c r="DE354" s="127"/>
      <c r="DF354" s="127"/>
      <c r="DG354" s="127"/>
      <c r="DH354" s="128"/>
    </row>
    <row r="355" spans="59:112" ht="6.75" customHeight="1">
      <c r="BG355" s="129"/>
      <c r="BH355" s="130"/>
      <c r="BI355" s="130"/>
      <c r="BJ355" s="130"/>
      <c r="BK355" s="130"/>
      <c r="BL355" s="130"/>
      <c r="BM355" s="130"/>
      <c r="BN355" s="130"/>
      <c r="BO355" s="130"/>
      <c r="BP355" s="130"/>
      <c r="BQ355" s="130"/>
      <c r="BR355" s="130"/>
      <c r="BS355" s="130"/>
      <c r="BT355" s="130"/>
      <c r="BU355" s="130"/>
      <c r="BV355" s="130"/>
      <c r="BW355" s="130"/>
      <c r="BX355" s="130"/>
      <c r="BY355" s="130"/>
      <c r="BZ355" s="130"/>
      <c r="CA355" s="130"/>
      <c r="CB355" s="130"/>
      <c r="CC355" s="130"/>
      <c r="CD355" s="130"/>
      <c r="CE355" s="130"/>
      <c r="CF355" s="130"/>
      <c r="CG355" s="130"/>
      <c r="CH355" s="130"/>
      <c r="CI355" s="130"/>
      <c r="CJ355" s="130"/>
      <c r="CK355" s="130"/>
      <c r="CL355" s="130"/>
      <c r="CM355" s="130"/>
      <c r="CN355" s="130"/>
      <c r="CO355" s="130"/>
      <c r="CP355" s="130"/>
      <c r="CQ355" s="130"/>
      <c r="CR355" s="130"/>
      <c r="CS355" s="130"/>
      <c r="CT355" s="130"/>
      <c r="CU355" s="130"/>
      <c r="CV355" s="130"/>
      <c r="CW355" s="130"/>
      <c r="CX355" s="130"/>
      <c r="CY355" s="130"/>
      <c r="CZ355" s="130"/>
      <c r="DA355" s="130"/>
      <c r="DB355" s="130"/>
      <c r="DC355" s="130"/>
      <c r="DD355" s="130"/>
      <c r="DE355" s="130"/>
      <c r="DF355" s="130"/>
      <c r="DG355" s="130"/>
      <c r="DH355" s="131"/>
    </row>
    <row r="356" spans="2:112" ht="6.75" customHeight="1">
      <c r="B356" s="173">
        <f>IF(""="1","X","")</f>
      </c>
      <c r="C356" s="173"/>
      <c r="D356" s="344" t="s">
        <v>218</v>
      </c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87"/>
      <c r="AK356" s="187"/>
      <c r="AL356" s="187"/>
      <c r="AM356" s="187"/>
      <c r="AN356" s="187"/>
      <c r="AO356" s="187"/>
      <c r="AP356" s="187"/>
      <c r="AQ356" s="187"/>
      <c r="AR356" s="187"/>
      <c r="AS356" s="187"/>
      <c r="AT356" s="187"/>
      <c r="AU356" s="187"/>
      <c r="AV356" s="187"/>
      <c r="AW356" s="187"/>
      <c r="AX356" s="187"/>
      <c r="AY356" s="187"/>
      <c r="AZ356" s="187"/>
      <c r="BA356" s="187"/>
      <c r="BB356" s="187"/>
      <c r="BC356" s="187"/>
      <c r="BG356" s="132"/>
      <c r="BH356" s="133"/>
      <c r="BI356" s="133"/>
      <c r="BJ356" s="133"/>
      <c r="BK356" s="133"/>
      <c r="BL356" s="133"/>
      <c r="BM356" s="133"/>
      <c r="BN356" s="133"/>
      <c r="BO356" s="133"/>
      <c r="BP356" s="133"/>
      <c r="BQ356" s="133"/>
      <c r="BR356" s="133"/>
      <c r="BS356" s="133"/>
      <c r="BT356" s="133"/>
      <c r="BU356" s="133"/>
      <c r="BV356" s="133"/>
      <c r="BW356" s="133"/>
      <c r="BX356" s="133"/>
      <c r="BY356" s="133"/>
      <c r="BZ356" s="133"/>
      <c r="CA356" s="133"/>
      <c r="CB356" s="133"/>
      <c r="CC356" s="133"/>
      <c r="CD356" s="133"/>
      <c r="CE356" s="133"/>
      <c r="CF356" s="133"/>
      <c r="CG356" s="133"/>
      <c r="CH356" s="133"/>
      <c r="CI356" s="133"/>
      <c r="CJ356" s="133"/>
      <c r="CK356" s="133"/>
      <c r="CL356" s="133"/>
      <c r="CM356" s="133"/>
      <c r="CN356" s="133"/>
      <c r="CO356" s="133"/>
      <c r="CP356" s="133"/>
      <c r="CQ356" s="133"/>
      <c r="CR356" s="133"/>
      <c r="CS356" s="133"/>
      <c r="CT356" s="133"/>
      <c r="CU356" s="133"/>
      <c r="CV356" s="133"/>
      <c r="CW356" s="133"/>
      <c r="CX356" s="133"/>
      <c r="CY356" s="133"/>
      <c r="CZ356" s="133"/>
      <c r="DA356" s="133"/>
      <c r="DB356" s="133"/>
      <c r="DC356" s="133"/>
      <c r="DD356" s="133"/>
      <c r="DE356" s="133"/>
      <c r="DF356" s="133"/>
      <c r="DG356" s="133"/>
      <c r="DH356" s="134"/>
    </row>
    <row r="357" spans="2:55" ht="6.75" customHeight="1">
      <c r="B357" s="173"/>
      <c r="C357" s="173"/>
      <c r="D357" s="344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Q357" s="187"/>
      <c r="R357" s="187"/>
      <c r="S357" s="187"/>
      <c r="T357" s="187"/>
      <c r="U357" s="187"/>
      <c r="V357" s="187"/>
      <c r="W357" s="187"/>
      <c r="X357" s="187"/>
      <c r="Y357" s="187"/>
      <c r="Z357" s="187"/>
      <c r="AA357" s="187"/>
      <c r="AB357" s="187"/>
      <c r="AC357" s="187"/>
      <c r="AD357" s="187"/>
      <c r="AE357" s="187"/>
      <c r="AF357" s="187"/>
      <c r="AG357" s="187"/>
      <c r="AH357" s="187"/>
      <c r="AI357" s="187"/>
      <c r="AJ357" s="187"/>
      <c r="AK357" s="187"/>
      <c r="AL357" s="187"/>
      <c r="AM357" s="187"/>
      <c r="AN357" s="187"/>
      <c r="AO357" s="187"/>
      <c r="AP357" s="187"/>
      <c r="AQ357" s="187"/>
      <c r="AR357" s="187"/>
      <c r="AS357" s="187"/>
      <c r="AT357" s="187"/>
      <c r="AU357" s="187"/>
      <c r="AV357" s="187"/>
      <c r="AW357" s="187"/>
      <c r="AX357" s="187"/>
      <c r="AY357" s="187"/>
      <c r="AZ357" s="187"/>
      <c r="BA357" s="187"/>
      <c r="BB357" s="187"/>
      <c r="BC357" s="187"/>
    </row>
    <row r="358" spans="4:112" ht="6.75" customHeight="1"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BG358" s="223" t="s">
        <v>74</v>
      </c>
      <c r="BH358" s="223"/>
      <c r="BI358" s="223"/>
      <c r="BJ358" s="223"/>
      <c r="BK358" s="223"/>
      <c r="BL358" s="223"/>
      <c r="BM358" s="223"/>
      <c r="BN358" s="223"/>
      <c r="BO358" s="223"/>
      <c r="BP358" s="223"/>
      <c r="BQ358" s="223"/>
      <c r="BR358" s="223"/>
      <c r="BS358" s="223"/>
      <c r="BT358" s="126"/>
      <c r="BU358" s="127"/>
      <c r="BV358" s="127"/>
      <c r="BW358" s="127"/>
      <c r="BX358" s="127"/>
      <c r="BY358" s="127"/>
      <c r="BZ358" s="127"/>
      <c r="CA358" s="127"/>
      <c r="CB358" s="127"/>
      <c r="CC358" s="127"/>
      <c r="CD358" s="127"/>
      <c r="CE358" s="128"/>
      <c r="CF358" s="5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</row>
    <row r="359" spans="2:112" ht="6.75" customHeight="1">
      <c r="B359" s="173">
        <f>IF(""="1","X","")</f>
      </c>
      <c r="C359" s="173"/>
      <c r="D359" s="344" t="s">
        <v>219</v>
      </c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  <c r="U359" s="187"/>
      <c r="V359" s="187"/>
      <c r="W359" s="187"/>
      <c r="X359" s="187"/>
      <c r="Y359" s="187"/>
      <c r="Z359" s="187"/>
      <c r="AA359" s="187"/>
      <c r="AB359" s="187"/>
      <c r="AC359" s="187"/>
      <c r="AD359" s="187"/>
      <c r="AE359" s="187"/>
      <c r="AF359" s="187"/>
      <c r="AG359" s="187"/>
      <c r="AH359" s="187"/>
      <c r="AI359" s="187"/>
      <c r="AJ359" s="187"/>
      <c r="AK359" s="187"/>
      <c r="AL359" s="187"/>
      <c r="AM359" s="187"/>
      <c r="AN359" s="187"/>
      <c r="AO359" s="187"/>
      <c r="AP359" s="187"/>
      <c r="AQ359" s="187"/>
      <c r="AR359" s="187"/>
      <c r="AS359" s="187"/>
      <c r="AT359" s="187"/>
      <c r="AU359" s="187"/>
      <c r="AV359" s="187"/>
      <c r="AW359" s="187"/>
      <c r="AX359" s="187"/>
      <c r="AY359" s="187"/>
      <c r="AZ359" s="187"/>
      <c r="BA359" s="187"/>
      <c r="BB359" s="187"/>
      <c r="BG359" s="223"/>
      <c r="BH359" s="223"/>
      <c r="BI359" s="223"/>
      <c r="BJ359" s="223"/>
      <c r="BK359" s="223"/>
      <c r="BL359" s="223"/>
      <c r="BM359" s="223"/>
      <c r="BN359" s="223"/>
      <c r="BO359" s="223"/>
      <c r="BP359" s="223"/>
      <c r="BQ359" s="223"/>
      <c r="BR359" s="223"/>
      <c r="BS359" s="223"/>
      <c r="BT359" s="129"/>
      <c r="BU359" s="130"/>
      <c r="BV359" s="130"/>
      <c r="BW359" s="130"/>
      <c r="BX359" s="130"/>
      <c r="BY359" s="130"/>
      <c r="BZ359" s="130"/>
      <c r="CA359" s="130"/>
      <c r="CB359" s="130"/>
      <c r="CC359" s="130"/>
      <c r="CD359" s="130"/>
      <c r="CE359" s="131"/>
      <c r="CF359" s="5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</row>
    <row r="360" spans="2:112" ht="6.75" customHeight="1">
      <c r="B360" s="173"/>
      <c r="C360" s="173"/>
      <c r="D360" s="344"/>
      <c r="E360" s="187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  <c r="Q360" s="187"/>
      <c r="R360" s="187"/>
      <c r="S360" s="187"/>
      <c r="T360" s="187"/>
      <c r="U360" s="187"/>
      <c r="V360" s="187"/>
      <c r="W360" s="187"/>
      <c r="X360" s="187"/>
      <c r="Y360" s="187"/>
      <c r="Z360" s="187"/>
      <c r="AA360" s="187"/>
      <c r="AB360" s="187"/>
      <c r="AC360" s="187"/>
      <c r="AD360" s="187"/>
      <c r="AE360" s="187"/>
      <c r="AF360" s="187"/>
      <c r="AG360" s="187"/>
      <c r="AH360" s="187"/>
      <c r="AI360" s="187"/>
      <c r="AJ360" s="187"/>
      <c r="AK360" s="187"/>
      <c r="AL360" s="187"/>
      <c r="AM360" s="187"/>
      <c r="AN360" s="187"/>
      <c r="AO360" s="187"/>
      <c r="AP360" s="187"/>
      <c r="AQ360" s="187"/>
      <c r="AR360" s="187"/>
      <c r="AS360" s="187"/>
      <c r="AT360" s="187"/>
      <c r="AU360" s="187"/>
      <c r="AV360" s="187"/>
      <c r="AW360" s="187"/>
      <c r="AX360" s="187"/>
      <c r="AY360" s="187"/>
      <c r="AZ360" s="187"/>
      <c r="BA360" s="187"/>
      <c r="BB360" s="187"/>
      <c r="BG360" s="223"/>
      <c r="BH360" s="223"/>
      <c r="BI360" s="223"/>
      <c r="BJ360" s="223"/>
      <c r="BK360" s="223"/>
      <c r="BL360" s="223"/>
      <c r="BM360" s="223"/>
      <c r="BN360" s="223"/>
      <c r="BO360" s="223"/>
      <c r="BP360" s="223"/>
      <c r="BQ360" s="223"/>
      <c r="BR360" s="223"/>
      <c r="BS360" s="223"/>
      <c r="BT360" s="132"/>
      <c r="BU360" s="133"/>
      <c r="BV360" s="133"/>
      <c r="BW360" s="133"/>
      <c r="BX360" s="133"/>
      <c r="BY360" s="133"/>
      <c r="BZ360" s="133"/>
      <c r="CA360" s="133"/>
      <c r="CB360" s="133"/>
      <c r="CC360" s="133"/>
      <c r="CD360" s="133"/>
      <c r="CE360" s="134"/>
      <c r="CF360" s="5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</row>
    <row r="361" spans="4:15" ht="6.75" customHeight="1"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</row>
    <row r="362" spans="2:100" ht="6.75" customHeight="1">
      <c r="B362" s="173">
        <f>IF(""="1","X","")</f>
      </c>
      <c r="C362" s="173"/>
      <c r="D362" s="345" t="s">
        <v>220</v>
      </c>
      <c r="E362" s="179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U362" s="179"/>
      <c r="V362" s="179"/>
      <c r="W362" s="179"/>
      <c r="X362" s="179"/>
      <c r="Y362" s="179"/>
      <c r="Z362" s="179"/>
      <c r="AA362" s="179"/>
      <c r="AB362" s="179"/>
      <c r="AC362" s="179"/>
      <c r="AD362" s="179"/>
      <c r="AE362" s="179"/>
      <c r="AF362" s="179"/>
      <c r="AG362" s="179"/>
      <c r="AH362" s="179"/>
      <c r="AI362" s="179"/>
      <c r="AJ362" s="179"/>
      <c r="AK362" s="179"/>
      <c r="AL362" s="179"/>
      <c r="AM362" s="179"/>
      <c r="AN362" s="179"/>
      <c r="AO362" s="179"/>
      <c r="AP362" s="179"/>
      <c r="AQ362" s="179"/>
      <c r="AR362" s="179"/>
      <c r="AS362" s="179"/>
      <c r="AT362" s="179"/>
      <c r="AU362" s="179"/>
      <c r="AV362" s="179"/>
      <c r="AW362" s="179"/>
      <c r="AX362" s="179"/>
      <c r="AY362" s="179"/>
      <c r="AZ362" s="179"/>
      <c r="BA362" s="179"/>
      <c r="BB362" s="179"/>
      <c r="BG362" s="123" t="s">
        <v>78</v>
      </c>
      <c r="BH362" s="123"/>
      <c r="BI362" s="123"/>
      <c r="BJ362" s="123"/>
      <c r="BK362" s="123"/>
      <c r="BL362" s="123"/>
      <c r="BM362" s="123"/>
      <c r="BN362" s="123"/>
      <c r="BO362" s="123"/>
      <c r="BP362" s="123"/>
      <c r="BQ362" s="123"/>
      <c r="BR362" s="123"/>
      <c r="BS362" s="123"/>
      <c r="BT362" s="173">
        <f>IF(ISERROR(SEARCH("A",""))=TRUE,"","X")</f>
      </c>
      <c r="BU362" s="173"/>
      <c r="BV362" s="129" t="s">
        <v>79</v>
      </c>
      <c r="BW362" s="130"/>
      <c r="BX362" s="130"/>
      <c r="BZ362" s="173">
        <f>IF(ISERROR(SEARCH("B",""))=TRUE,"","X")</f>
      </c>
      <c r="CA362" s="173"/>
      <c r="CB362" s="129" t="s">
        <v>80</v>
      </c>
      <c r="CC362" s="130"/>
      <c r="CD362" s="130"/>
      <c r="CF362" s="173">
        <f>IF(ISERROR(SEARCH("C",""))=TRUE,"","X")</f>
      </c>
      <c r="CG362" s="173"/>
      <c r="CH362" s="129" t="s">
        <v>81</v>
      </c>
      <c r="CI362" s="130"/>
      <c r="CJ362" s="130"/>
      <c r="CL362" s="173">
        <f>IF(ISERROR(SEARCH("D",""))=TRUE,"","X")</f>
      </c>
      <c r="CM362" s="173"/>
      <c r="CN362" s="129" t="s">
        <v>82</v>
      </c>
      <c r="CO362" s="130"/>
      <c r="CP362" s="130"/>
      <c r="CR362" s="339">
        <f>IF(ISERROR(SEARCH("E",""))=TRUE,"","X")</f>
      </c>
      <c r="CS362" s="340"/>
      <c r="CT362" s="129" t="s">
        <v>83</v>
      </c>
      <c r="CU362" s="130"/>
      <c r="CV362" s="130"/>
    </row>
    <row r="363" spans="2:100" ht="6.75" customHeight="1">
      <c r="B363" s="173"/>
      <c r="C363" s="173"/>
      <c r="D363" s="345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  <c r="AA363" s="179"/>
      <c r="AB363" s="179"/>
      <c r="AC363" s="179"/>
      <c r="AD363" s="179"/>
      <c r="AE363" s="179"/>
      <c r="AF363" s="179"/>
      <c r="AG363" s="179"/>
      <c r="AH363" s="179"/>
      <c r="AI363" s="179"/>
      <c r="AJ363" s="179"/>
      <c r="AK363" s="179"/>
      <c r="AL363" s="179"/>
      <c r="AM363" s="179"/>
      <c r="AN363" s="179"/>
      <c r="AO363" s="179"/>
      <c r="AP363" s="179"/>
      <c r="AQ363" s="179"/>
      <c r="AR363" s="179"/>
      <c r="AS363" s="179"/>
      <c r="AT363" s="179"/>
      <c r="AU363" s="179"/>
      <c r="AV363" s="179"/>
      <c r="AW363" s="179"/>
      <c r="AX363" s="179"/>
      <c r="AY363" s="179"/>
      <c r="AZ363" s="179"/>
      <c r="BA363" s="179"/>
      <c r="BB363" s="179"/>
      <c r="BG363" s="123"/>
      <c r="BH363" s="123"/>
      <c r="BI363" s="123"/>
      <c r="BJ363" s="123"/>
      <c r="BK363" s="123"/>
      <c r="BL363" s="123"/>
      <c r="BM363" s="123"/>
      <c r="BN363" s="123"/>
      <c r="BO363" s="123"/>
      <c r="BP363" s="123"/>
      <c r="BQ363" s="123"/>
      <c r="BR363" s="123"/>
      <c r="BS363" s="123"/>
      <c r="BT363" s="173"/>
      <c r="BU363" s="173"/>
      <c r="BV363" s="129"/>
      <c r="BW363" s="130"/>
      <c r="BX363" s="130"/>
      <c r="BZ363" s="173"/>
      <c r="CA363" s="173"/>
      <c r="CB363" s="129"/>
      <c r="CC363" s="130"/>
      <c r="CD363" s="130"/>
      <c r="CF363" s="173"/>
      <c r="CG363" s="173"/>
      <c r="CH363" s="129"/>
      <c r="CI363" s="130"/>
      <c r="CJ363" s="130"/>
      <c r="CL363" s="173"/>
      <c r="CM363" s="173"/>
      <c r="CN363" s="129"/>
      <c r="CO363" s="130"/>
      <c r="CP363" s="130"/>
      <c r="CR363" s="341"/>
      <c r="CS363" s="342"/>
      <c r="CT363" s="129"/>
      <c r="CU363" s="130"/>
      <c r="CV363" s="130"/>
    </row>
    <row r="364" ht="6.75" customHeight="1"/>
    <row r="365" spans="4:86" ht="6.75" customHeight="1">
      <c r="D365" s="130" t="s">
        <v>221</v>
      </c>
      <c r="E365" s="130"/>
      <c r="F365" s="130"/>
      <c r="G365" s="130"/>
      <c r="H365" s="130"/>
      <c r="I365" s="130"/>
      <c r="J365" s="130"/>
      <c r="K365" s="126" t="s">
        <v>4</v>
      </c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7"/>
      <c r="AD365" s="127"/>
      <c r="AE365" s="127"/>
      <c r="AF365" s="127"/>
      <c r="AG365" s="127"/>
      <c r="AH365" s="127"/>
      <c r="AI365" s="127"/>
      <c r="AJ365" s="127"/>
      <c r="AK365" s="127"/>
      <c r="AL365" s="127"/>
      <c r="AM365" s="127"/>
      <c r="AN365" s="127"/>
      <c r="AO365" s="127"/>
      <c r="AP365" s="127"/>
      <c r="AQ365" s="127"/>
      <c r="AR365" s="127"/>
      <c r="AS365" s="127"/>
      <c r="AT365" s="127"/>
      <c r="AU365" s="127"/>
      <c r="AV365" s="127"/>
      <c r="AW365" s="127"/>
      <c r="AX365" s="127"/>
      <c r="AY365" s="127"/>
      <c r="AZ365" s="127"/>
      <c r="BA365" s="127"/>
      <c r="BB365" s="127"/>
      <c r="BC365" s="128"/>
      <c r="BG365" s="123" t="s">
        <v>84</v>
      </c>
      <c r="BH365" s="123"/>
      <c r="BI365" s="123"/>
      <c r="BJ365" s="123"/>
      <c r="BK365" s="123"/>
      <c r="BL365" s="123"/>
      <c r="BM365" s="123"/>
      <c r="BN365" s="123"/>
      <c r="BO365" s="123"/>
      <c r="BP365" s="123"/>
      <c r="BQ365" s="123"/>
      <c r="BR365" s="123"/>
      <c r="BS365" s="126"/>
      <c r="BT365" s="127"/>
      <c r="BU365" s="127"/>
      <c r="BV365" s="127"/>
      <c r="BW365" s="127"/>
      <c r="BX365" s="127"/>
      <c r="BY365" s="127"/>
      <c r="BZ365" s="127"/>
      <c r="CA365" s="128"/>
      <c r="CB365" s="135" t="s">
        <v>85</v>
      </c>
      <c r="CC365" s="136"/>
      <c r="CD365" s="136"/>
      <c r="CE365" s="136"/>
      <c r="CF365" s="136"/>
      <c r="CG365" s="136"/>
      <c r="CH365" s="136"/>
    </row>
    <row r="366" spans="4:86" ht="6.75" customHeight="1">
      <c r="D366" s="130"/>
      <c r="E366" s="130"/>
      <c r="F366" s="130"/>
      <c r="G366" s="130"/>
      <c r="H366" s="130"/>
      <c r="I366" s="130"/>
      <c r="J366" s="130"/>
      <c r="K366" s="129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  <c r="AF366" s="130"/>
      <c r="AG366" s="130"/>
      <c r="AH366" s="130"/>
      <c r="AI366" s="130"/>
      <c r="AJ366" s="130"/>
      <c r="AK366" s="130"/>
      <c r="AL366" s="130"/>
      <c r="AM366" s="130"/>
      <c r="AN366" s="130"/>
      <c r="AO366" s="130"/>
      <c r="AP366" s="130"/>
      <c r="AQ366" s="130"/>
      <c r="AR366" s="130"/>
      <c r="AS366" s="130"/>
      <c r="AT366" s="130"/>
      <c r="AU366" s="130"/>
      <c r="AV366" s="130"/>
      <c r="AW366" s="130"/>
      <c r="AX366" s="130"/>
      <c r="AY366" s="130"/>
      <c r="AZ366" s="130"/>
      <c r="BA366" s="130"/>
      <c r="BB366" s="130"/>
      <c r="BC366" s="131"/>
      <c r="BG366" s="123"/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123"/>
      <c r="BR366" s="123"/>
      <c r="BS366" s="129"/>
      <c r="BT366" s="130"/>
      <c r="BU366" s="130"/>
      <c r="BV366" s="130"/>
      <c r="BW366" s="130"/>
      <c r="BX366" s="130"/>
      <c r="BY366" s="130"/>
      <c r="BZ366" s="130"/>
      <c r="CA366" s="131"/>
      <c r="CB366" s="135"/>
      <c r="CC366" s="136"/>
      <c r="CD366" s="136"/>
      <c r="CE366" s="136"/>
      <c r="CF366" s="136"/>
      <c r="CG366" s="136"/>
      <c r="CH366" s="136"/>
    </row>
    <row r="367" spans="4:86" ht="6.75" customHeight="1">
      <c r="D367" s="130"/>
      <c r="E367" s="130"/>
      <c r="F367" s="130"/>
      <c r="G367" s="130"/>
      <c r="H367" s="130"/>
      <c r="I367" s="130"/>
      <c r="J367" s="130"/>
      <c r="K367" s="132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  <c r="AH367" s="133"/>
      <c r="AI367" s="133"/>
      <c r="AJ367" s="133"/>
      <c r="AK367" s="133"/>
      <c r="AL367" s="133"/>
      <c r="AM367" s="133"/>
      <c r="AN367" s="133"/>
      <c r="AO367" s="133"/>
      <c r="AP367" s="133"/>
      <c r="AQ367" s="133"/>
      <c r="AR367" s="133"/>
      <c r="AS367" s="133"/>
      <c r="AT367" s="133"/>
      <c r="AU367" s="133"/>
      <c r="AV367" s="133"/>
      <c r="AW367" s="133"/>
      <c r="AX367" s="133"/>
      <c r="AY367" s="133"/>
      <c r="AZ367" s="133"/>
      <c r="BA367" s="133"/>
      <c r="BB367" s="133"/>
      <c r="BC367" s="134"/>
      <c r="BG367" s="123"/>
      <c r="BH367" s="123"/>
      <c r="BI367" s="123"/>
      <c r="BJ367" s="123"/>
      <c r="BK367" s="123"/>
      <c r="BL367" s="123"/>
      <c r="BM367" s="123"/>
      <c r="BN367" s="123"/>
      <c r="BO367" s="123"/>
      <c r="BP367" s="123"/>
      <c r="BQ367" s="123"/>
      <c r="BR367" s="123"/>
      <c r="BS367" s="132"/>
      <c r="BT367" s="133"/>
      <c r="BU367" s="133"/>
      <c r="BV367" s="133"/>
      <c r="BW367" s="133"/>
      <c r="BX367" s="133"/>
      <c r="BY367" s="133"/>
      <c r="BZ367" s="133"/>
      <c r="CA367" s="134"/>
      <c r="CB367" s="135"/>
      <c r="CC367" s="136"/>
      <c r="CD367" s="136"/>
      <c r="CE367" s="136"/>
      <c r="CF367" s="136"/>
      <c r="CG367" s="136"/>
      <c r="CH367" s="136"/>
    </row>
    <row r="368" ht="6.75" customHeight="1"/>
    <row r="369" spans="2:112" ht="6.75" customHeight="1">
      <c r="B369" s="126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  <c r="AF369" s="127"/>
      <c r="AG369" s="127"/>
      <c r="AH369" s="127"/>
      <c r="AI369" s="127"/>
      <c r="AJ369" s="127"/>
      <c r="AK369" s="127"/>
      <c r="AL369" s="127"/>
      <c r="AM369" s="127"/>
      <c r="AN369" s="127"/>
      <c r="AO369" s="127"/>
      <c r="AP369" s="127"/>
      <c r="AQ369" s="127"/>
      <c r="AR369" s="127"/>
      <c r="AS369" s="127"/>
      <c r="AT369" s="127"/>
      <c r="AU369" s="127"/>
      <c r="AV369" s="127"/>
      <c r="AW369" s="127"/>
      <c r="AX369" s="127"/>
      <c r="AY369" s="127"/>
      <c r="AZ369" s="127"/>
      <c r="BA369" s="127"/>
      <c r="BB369" s="127"/>
      <c r="BC369" s="128"/>
      <c r="BI369" s="130" t="s">
        <v>227</v>
      </c>
      <c r="BJ369" s="130"/>
      <c r="BK369" s="130"/>
      <c r="BL369" s="130"/>
      <c r="BM369" s="130"/>
      <c r="BN369" s="130"/>
      <c r="BO369" s="130"/>
      <c r="BP369" s="126" t="s">
        <v>4</v>
      </c>
      <c r="BQ369" s="127"/>
      <c r="BR369" s="127"/>
      <c r="BS369" s="127"/>
      <c r="BT369" s="127"/>
      <c r="BU369" s="127"/>
      <c r="BV369" s="127"/>
      <c r="BW369" s="127"/>
      <c r="BX369" s="127"/>
      <c r="BY369" s="127"/>
      <c r="BZ369" s="127"/>
      <c r="CA369" s="127"/>
      <c r="CB369" s="127"/>
      <c r="CC369" s="127"/>
      <c r="CD369" s="127"/>
      <c r="CE369" s="127"/>
      <c r="CF369" s="127"/>
      <c r="CG369" s="127"/>
      <c r="CH369" s="127"/>
      <c r="CI369" s="127"/>
      <c r="CJ369" s="127"/>
      <c r="CK369" s="127"/>
      <c r="CL369" s="127"/>
      <c r="CM369" s="127"/>
      <c r="CN369" s="127"/>
      <c r="CO369" s="127"/>
      <c r="CP369" s="127"/>
      <c r="CQ369" s="127"/>
      <c r="CR369" s="127"/>
      <c r="CS369" s="127"/>
      <c r="CT369" s="127"/>
      <c r="CU369" s="127"/>
      <c r="CV369" s="127"/>
      <c r="CW369" s="127"/>
      <c r="CX369" s="127"/>
      <c r="CY369" s="127"/>
      <c r="CZ369" s="127"/>
      <c r="DA369" s="127"/>
      <c r="DB369" s="127"/>
      <c r="DC369" s="127"/>
      <c r="DD369" s="127"/>
      <c r="DE369" s="127"/>
      <c r="DF369" s="127"/>
      <c r="DG369" s="127"/>
      <c r="DH369" s="128"/>
    </row>
    <row r="370" spans="2:112" ht="6.75" customHeight="1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1"/>
      <c r="BI370" s="130"/>
      <c r="BJ370" s="130"/>
      <c r="BK370" s="130"/>
      <c r="BL370" s="130"/>
      <c r="BM370" s="130"/>
      <c r="BN370" s="130"/>
      <c r="BO370" s="130"/>
      <c r="BP370" s="129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  <c r="CF370" s="130"/>
      <c r="CG370" s="130"/>
      <c r="CH370" s="130"/>
      <c r="CI370" s="130"/>
      <c r="CJ370" s="130"/>
      <c r="CK370" s="130"/>
      <c r="CL370" s="130"/>
      <c r="CM370" s="130"/>
      <c r="CN370" s="130"/>
      <c r="CO370" s="130"/>
      <c r="CP370" s="130"/>
      <c r="CQ370" s="130"/>
      <c r="CR370" s="130"/>
      <c r="CS370" s="130"/>
      <c r="CT370" s="130"/>
      <c r="CU370" s="130"/>
      <c r="CV370" s="130"/>
      <c r="CW370" s="130"/>
      <c r="CX370" s="130"/>
      <c r="CY370" s="130"/>
      <c r="CZ370" s="130"/>
      <c r="DA370" s="130"/>
      <c r="DB370" s="130"/>
      <c r="DC370" s="130"/>
      <c r="DD370" s="130"/>
      <c r="DE370" s="130"/>
      <c r="DF370" s="130"/>
      <c r="DG370" s="130"/>
      <c r="DH370" s="131"/>
    </row>
    <row r="371" spans="2:112" ht="6.75" customHeight="1">
      <c r="B371" s="132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  <c r="AR371" s="133"/>
      <c r="AS371" s="133"/>
      <c r="AT371" s="133"/>
      <c r="AU371" s="133"/>
      <c r="AV371" s="133"/>
      <c r="AW371" s="133"/>
      <c r="AX371" s="133"/>
      <c r="AY371" s="133"/>
      <c r="AZ371" s="133"/>
      <c r="BA371" s="133"/>
      <c r="BB371" s="133"/>
      <c r="BC371" s="134"/>
      <c r="BI371" s="130"/>
      <c r="BJ371" s="130"/>
      <c r="BK371" s="130"/>
      <c r="BL371" s="130"/>
      <c r="BM371" s="130"/>
      <c r="BN371" s="130"/>
      <c r="BO371" s="130"/>
      <c r="BP371" s="132"/>
      <c r="BQ371" s="133"/>
      <c r="BR371" s="133"/>
      <c r="BS371" s="133"/>
      <c r="BT371" s="133"/>
      <c r="BU371" s="133"/>
      <c r="BV371" s="133"/>
      <c r="BW371" s="133"/>
      <c r="BX371" s="133"/>
      <c r="BY371" s="133"/>
      <c r="BZ371" s="133"/>
      <c r="CA371" s="133"/>
      <c r="CB371" s="133"/>
      <c r="CC371" s="133"/>
      <c r="CD371" s="133"/>
      <c r="CE371" s="133"/>
      <c r="CF371" s="133"/>
      <c r="CG371" s="133"/>
      <c r="CH371" s="133"/>
      <c r="CI371" s="133"/>
      <c r="CJ371" s="133"/>
      <c r="CK371" s="133"/>
      <c r="CL371" s="133"/>
      <c r="CM371" s="133"/>
      <c r="CN371" s="133"/>
      <c r="CO371" s="133"/>
      <c r="CP371" s="133"/>
      <c r="CQ371" s="133"/>
      <c r="CR371" s="133"/>
      <c r="CS371" s="133"/>
      <c r="CT371" s="133"/>
      <c r="CU371" s="133"/>
      <c r="CV371" s="133"/>
      <c r="CW371" s="133"/>
      <c r="CX371" s="133"/>
      <c r="CY371" s="133"/>
      <c r="CZ371" s="133"/>
      <c r="DA371" s="133"/>
      <c r="DB371" s="133"/>
      <c r="DC371" s="133"/>
      <c r="DD371" s="133"/>
      <c r="DE371" s="133"/>
      <c r="DF371" s="133"/>
      <c r="DG371" s="133"/>
      <c r="DH371" s="134"/>
    </row>
    <row r="372" ht="6.75" customHeight="1"/>
    <row r="373" spans="2:112" ht="6.75" customHeight="1">
      <c r="B373" s="323" t="s">
        <v>222</v>
      </c>
      <c r="C373" s="323"/>
      <c r="D373" s="323"/>
      <c r="E373" s="323"/>
      <c r="F373" s="323"/>
      <c r="G373" s="323"/>
      <c r="H373" s="323"/>
      <c r="I373" s="323"/>
      <c r="J373" s="323"/>
      <c r="K373" s="323"/>
      <c r="L373" s="323"/>
      <c r="M373" s="323"/>
      <c r="N373" s="323"/>
      <c r="O373" s="126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  <c r="AC373" s="127"/>
      <c r="AD373" s="128"/>
      <c r="AE373" s="324" t="s">
        <v>223</v>
      </c>
      <c r="AF373" s="312"/>
      <c r="AG373" s="312"/>
      <c r="AH373" s="312"/>
      <c r="AI373" s="312"/>
      <c r="AJ373" s="312"/>
      <c r="AK373" s="312"/>
      <c r="AL373" s="312"/>
      <c r="AM373" s="312"/>
      <c r="AN373" s="312"/>
      <c r="AO373" s="312"/>
      <c r="AP373" s="312"/>
      <c r="AQ373" s="312"/>
      <c r="AR373" s="312"/>
      <c r="AS373" s="312"/>
      <c r="AT373" s="126"/>
      <c r="AU373" s="127"/>
      <c r="AV373" s="127"/>
      <c r="AW373" s="127"/>
      <c r="AX373" s="127"/>
      <c r="AY373" s="127"/>
      <c r="AZ373" s="127"/>
      <c r="BA373" s="127"/>
      <c r="BB373" s="127"/>
      <c r="BC373" s="128"/>
      <c r="BG373" s="126"/>
      <c r="BH373" s="127"/>
      <c r="BI373" s="127"/>
      <c r="BJ373" s="127"/>
      <c r="BK373" s="127"/>
      <c r="BL373" s="127"/>
      <c r="BM373" s="127"/>
      <c r="BN373" s="127"/>
      <c r="BO373" s="127"/>
      <c r="BP373" s="127"/>
      <c r="BQ373" s="127"/>
      <c r="BR373" s="127"/>
      <c r="BS373" s="127"/>
      <c r="BT373" s="127"/>
      <c r="BU373" s="127"/>
      <c r="BV373" s="127"/>
      <c r="BW373" s="127"/>
      <c r="BX373" s="127"/>
      <c r="BY373" s="127"/>
      <c r="BZ373" s="127"/>
      <c r="CA373" s="127"/>
      <c r="CB373" s="127"/>
      <c r="CC373" s="127"/>
      <c r="CD373" s="127"/>
      <c r="CE373" s="127"/>
      <c r="CF373" s="127"/>
      <c r="CG373" s="127"/>
      <c r="CH373" s="127"/>
      <c r="CI373" s="127"/>
      <c r="CJ373" s="127"/>
      <c r="CK373" s="127"/>
      <c r="CL373" s="127"/>
      <c r="CM373" s="127"/>
      <c r="CN373" s="127"/>
      <c r="CO373" s="127"/>
      <c r="CP373" s="127"/>
      <c r="CQ373" s="127"/>
      <c r="CR373" s="127"/>
      <c r="CS373" s="127"/>
      <c r="CT373" s="127"/>
      <c r="CU373" s="127"/>
      <c r="CV373" s="127"/>
      <c r="CW373" s="127"/>
      <c r="CX373" s="127"/>
      <c r="CY373" s="127"/>
      <c r="CZ373" s="127"/>
      <c r="DA373" s="127"/>
      <c r="DB373" s="127"/>
      <c r="DC373" s="127"/>
      <c r="DD373" s="127"/>
      <c r="DE373" s="127"/>
      <c r="DF373" s="127"/>
      <c r="DG373" s="127"/>
      <c r="DH373" s="128"/>
    </row>
    <row r="374" spans="2:112" ht="6.75" customHeight="1">
      <c r="B374" s="323"/>
      <c r="C374" s="323"/>
      <c r="D374" s="323"/>
      <c r="E374" s="323"/>
      <c r="F374" s="323"/>
      <c r="G374" s="323"/>
      <c r="H374" s="323"/>
      <c r="I374" s="323"/>
      <c r="J374" s="323"/>
      <c r="K374" s="323"/>
      <c r="L374" s="323"/>
      <c r="M374" s="323"/>
      <c r="N374" s="323"/>
      <c r="O374" s="129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1"/>
      <c r="AE374" s="324"/>
      <c r="AF374" s="312"/>
      <c r="AG374" s="312"/>
      <c r="AH374" s="312"/>
      <c r="AI374" s="312"/>
      <c r="AJ374" s="312"/>
      <c r="AK374" s="312"/>
      <c r="AL374" s="312"/>
      <c r="AM374" s="312"/>
      <c r="AN374" s="312"/>
      <c r="AO374" s="312"/>
      <c r="AP374" s="312"/>
      <c r="AQ374" s="312"/>
      <c r="AR374" s="312"/>
      <c r="AS374" s="312"/>
      <c r="AT374" s="129"/>
      <c r="AU374" s="130"/>
      <c r="AV374" s="130"/>
      <c r="AW374" s="130"/>
      <c r="AX374" s="130"/>
      <c r="AY374" s="130"/>
      <c r="AZ374" s="130"/>
      <c r="BA374" s="130"/>
      <c r="BB374" s="130"/>
      <c r="BC374" s="131"/>
      <c r="BG374" s="129"/>
      <c r="BH374" s="130"/>
      <c r="BI374" s="130"/>
      <c r="BJ374" s="130"/>
      <c r="BK374" s="130"/>
      <c r="BL374" s="130"/>
      <c r="BM374" s="130"/>
      <c r="BN374" s="130"/>
      <c r="BO374" s="130"/>
      <c r="BP374" s="130"/>
      <c r="BQ374" s="130"/>
      <c r="BR374" s="130"/>
      <c r="BS374" s="130"/>
      <c r="BT374" s="130"/>
      <c r="BU374" s="130"/>
      <c r="BV374" s="130"/>
      <c r="BW374" s="130"/>
      <c r="BX374" s="130"/>
      <c r="BY374" s="130"/>
      <c r="BZ374" s="130"/>
      <c r="CA374" s="130"/>
      <c r="CB374" s="130"/>
      <c r="CC374" s="130"/>
      <c r="CD374" s="130"/>
      <c r="CE374" s="130"/>
      <c r="CF374" s="130"/>
      <c r="CG374" s="130"/>
      <c r="CH374" s="130"/>
      <c r="CI374" s="130"/>
      <c r="CJ374" s="130"/>
      <c r="CK374" s="130"/>
      <c r="CL374" s="130"/>
      <c r="CM374" s="130"/>
      <c r="CN374" s="130"/>
      <c r="CO374" s="130"/>
      <c r="CP374" s="130"/>
      <c r="CQ374" s="130"/>
      <c r="CR374" s="130"/>
      <c r="CS374" s="130"/>
      <c r="CT374" s="130"/>
      <c r="CU374" s="130"/>
      <c r="CV374" s="130"/>
      <c r="CW374" s="130"/>
      <c r="CX374" s="130"/>
      <c r="CY374" s="130"/>
      <c r="CZ374" s="130"/>
      <c r="DA374" s="130"/>
      <c r="DB374" s="130"/>
      <c r="DC374" s="130"/>
      <c r="DD374" s="130"/>
      <c r="DE374" s="130"/>
      <c r="DF374" s="130"/>
      <c r="DG374" s="130"/>
      <c r="DH374" s="131"/>
    </row>
    <row r="375" spans="2:112" ht="6.75" customHeight="1">
      <c r="B375" s="323"/>
      <c r="C375" s="323"/>
      <c r="D375" s="323"/>
      <c r="E375" s="323"/>
      <c r="F375" s="323"/>
      <c r="G375" s="323"/>
      <c r="H375" s="323"/>
      <c r="I375" s="323"/>
      <c r="J375" s="323"/>
      <c r="K375" s="323"/>
      <c r="L375" s="323"/>
      <c r="M375" s="323"/>
      <c r="N375" s="323"/>
      <c r="O375" s="132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4"/>
      <c r="AE375" s="324"/>
      <c r="AF375" s="312"/>
      <c r="AG375" s="312"/>
      <c r="AH375" s="312"/>
      <c r="AI375" s="312"/>
      <c r="AJ375" s="312"/>
      <c r="AK375" s="312"/>
      <c r="AL375" s="312"/>
      <c r="AM375" s="312"/>
      <c r="AN375" s="312"/>
      <c r="AO375" s="312"/>
      <c r="AP375" s="312"/>
      <c r="AQ375" s="312"/>
      <c r="AR375" s="312"/>
      <c r="AS375" s="312"/>
      <c r="AT375" s="132"/>
      <c r="AU375" s="133"/>
      <c r="AV375" s="133"/>
      <c r="AW375" s="133"/>
      <c r="AX375" s="133"/>
      <c r="AY375" s="133"/>
      <c r="AZ375" s="133"/>
      <c r="BA375" s="133"/>
      <c r="BB375" s="133"/>
      <c r="BC375" s="134"/>
      <c r="BG375" s="132"/>
      <c r="BH375" s="133"/>
      <c r="BI375" s="133"/>
      <c r="BJ375" s="133"/>
      <c r="BK375" s="133"/>
      <c r="BL375" s="133"/>
      <c r="BM375" s="133"/>
      <c r="BN375" s="133"/>
      <c r="BO375" s="133"/>
      <c r="BP375" s="133"/>
      <c r="BQ375" s="133"/>
      <c r="BR375" s="133"/>
      <c r="BS375" s="133"/>
      <c r="BT375" s="133"/>
      <c r="BU375" s="133"/>
      <c r="BV375" s="133"/>
      <c r="BW375" s="133"/>
      <c r="BX375" s="133"/>
      <c r="BY375" s="133"/>
      <c r="BZ375" s="133"/>
      <c r="CA375" s="133"/>
      <c r="CB375" s="133"/>
      <c r="CC375" s="133"/>
      <c r="CD375" s="133"/>
      <c r="CE375" s="133"/>
      <c r="CF375" s="133"/>
      <c r="CG375" s="133"/>
      <c r="CH375" s="133"/>
      <c r="CI375" s="133"/>
      <c r="CJ375" s="133"/>
      <c r="CK375" s="133"/>
      <c r="CL375" s="133"/>
      <c r="CM375" s="133"/>
      <c r="CN375" s="133"/>
      <c r="CO375" s="133"/>
      <c r="CP375" s="133"/>
      <c r="CQ375" s="133"/>
      <c r="CR375" s="133"/>
      <c r="CS375" s="133"/>
      <c r="CT375" s="133"/>
      <c r="CU375" s="133"/>
      <c r="CV375" s="133"/>
      <c r="CW375" s="133"/>
      <c r="CX375" s="133"/>
      <c r="CY375" s="133"/>
      <c r="CZ375" s="133"/>
      <c r="DA375" s="133"/>
      <c r="DB375" s="133"/>
      <c r="DC375" s="133"/>
      <c r="DD375" s="133"/>
      <c r="DE375" s="133"/>
      <c r="DF375" s="133"/>
      <c r="DG375" s="133"/>
      <c r="DH375" s="134"/>
    </row>
    <row r="376" ht="6.75" customHeight="1"/>
    <row r="377" spans="2:112" ht="6.75" customHeight="1">
      <c r="B377" s="123" t="s">
        <v>224</v>
      </c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  <c r="AB377" s="123"/>
      <c r="AC377" s="123"/>
      <c r="AD377" s="123"/>
      <c r="AE377" s="123"/>
      <c r="AF377" s="123"/>
      <c r="AG377" s="123"/>
      <c r="AH377" s="123"/>
      <c r="AI377" s="123"/>
      <c r="AJ377" s="123"/>
      <c r="AK377" s="123"/>
      <c r="AL377" s="123"/>
      <c r="BG377" s="323" t="s">
        <v>222</v>
      </c>
      <c r="BH377" s="323"/>
      <c r="BI377" s="323"/>
      <c r="BJ377" s="323"/>
      <c r="BK377" s="323"/>
      <c r="BL377" s="323"/>
      <c r="BM377" s="323"/>
      <c r="BN377" s="323"/>
      <c r="BO377" s="323"/>
      <c r="BP377" s="323"/>
      <c r="BQ377" s="323"/>
      <c r="BR377" s="323"/>
      <c r="BS377" s="323"/>
      <c r="BT377" s="126"/>
      <c r="BU377" s="127"/>
      <c r="BV377" s="127"/>
      <c r="BW377" s="127"/>
      <c r="BX377" s="127"/>
      <c r="BY377" s="127"/>
      <c r="BZ377" s="127"/>
      <c r="CA377" s="127"/>
      <c r="CB377" s="127"/>
      <c r="CC377" s="127"/>
      <c r="CD377" s="127"/>
      <c r="CE377" s="127"/>
      <c r="CF377" s="127"/>
      <c r="CG377" s="127"/>
      <c r="CH377" s="127"/>
      <c r="CI377" s="128"/>
      <c r="CJ377" s="324" t="s">
        <v>223</v>
      </c>
      <c r="CK377" s="312"/>
      <c r="CL377" s="312"/>
      <c r="CM377" s="312"/>
      <c r="CN377" s="312"/>
      <c r="CO377" s="312"/>
      <c r="CP377" s="312"/>
      <c r="CQ377" s="312"/>
      <c r="CR377" s="312"/>
      <c r="CS377" s="312"/>
      <c r="CT377" s="312"/>
      <c r="CU377" s="312"/>
      <c r="CV377" s="312"/>
      <c r="CW377" s="312"/>
      <c r="CX377" s="312"/>
      <c r="CY377" s="126"/>
      <c r="CZ377" s="127"/>
      <c r="DA377" s="127"/>
      <c r="DB377" s="127"/>
      <c r="DC377" s="127"/>
      <c r="DD377" s="127"/>
      <c r="DE377" s="127"/>
      <c r="DF377" s="127"/>
      <c r="DG377" s="127"/>
      <c r="DH377" s="128"/>
    </row>
    <row r="378" spans="2:112" ht="6.75" customHeight="1"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  <c r="AC378" s="123"/>
      <c r="AD378" s="123"/>
      <c r="AE378" s="123"/>
      <c r="AF378" s="123"/>
      <c r="AG378" s="123"/>
      <c r="AH378" s="123"/>
      <c r="AI378" s="123"/>
      <c r="AJ378" s="123"/>
      <c r="AK378" s="123"/>
      <c r="AL378" s="123"/>
      <c r="BG378" s="323"/>
      <c r="BH378" s="323"/>
      <c r="BI378" s="323"/>
      <c r="BJ378" s="323"/>
      <c r="BK378" s="323"/>
      <c r="BL378" s="323"/>
      <c r="BM378" s="323"/>
      <c r="BN378" s="323"/>
      <c r="BO378" s="323"/>
      <c r="BP378" s="323"/>
      <c r="BQ378" s="323"/>
      <c r="BR378" s="323"/>
      <c r="BS378" s="323"/>
      <c r="BT378" s="129"/>
      <c r="BU378" s="130"/>
      <c r="BV378" s="130"/>
      <c r="BW378" s="130"/>
      <c r="BX378" s="130"/>
      <c r="BY378" s="130"/>
      <c r="BZ378" s="130"/>
      <c r="CA378" s="130"/>
      <c r="CB378" s="130"/>
      <c r="CC378" s="130"/>
      <c r="CD378" s="130"/>
      <c r="CE378" s="130"/>
      <c r="CF378" s="130"/>
      <c r="CG378" s="130"/>
      <c r="CH378" s="130"/>
      <c r="CI378" s="131"/>
      <c r="CJ378" s="324"/>
      <c r="CK378" s="312"/>
      <c r="CL378" s="312"/>
      <c r="CM378" s="312"/>
      <c r="CN378" s="312"/>
      <c r="CO378" s="312"/>
      <c r="CP378" s="312"/>
      <c r="CQ378" s="312"/>
      <c r="CR378" s="312"/>
      <c r="CS378" s="312"/>
      <c r="CT378" s="312"/>
      <c r="CU378" s="312"/>
      <c r="CV378" s="312"/>
      <c r="CW378" s="312"/>
      <c r="CX378" s="312"/>
      <c r="CY378" s="129"/>
      <c r="CZ378" s="130"/>
      <c r="DA378" s="130"/>
      <c r="DB378" s="130"/>
      <c r="DC378" s="130"/>
      <c r="DD378" s="130"/>
      <c r="DE378" s="130"/>
      <c r="DF378" s="130"/>
      <c r="DG378" s="130"/>
      <c r="DH378" s="131"/>
    </row>
    <row r="379" spans="59:112" ht="6.75" customHeight="1">
      <c r="BG379" s="323"/>
      <c r="BH379" s="323"/>
      <c r="BI379" s="323"/>
      <c r="BJ379" s="323"/>
      <c r="BK379" s="323"/>
      <c r="BL379" s="323"/>
      <c r="BM379" s="323"/>
      <c r="BN379" s="323"/>
      <c r="BO379" s="323"/>
      <c r="BP379" s="323"/>
      <c r="BQ379" s="323"/>
      <c r="BR379" s="323"/>
      <c r="BS379" s="323"/>
      <c r="BT379" s="132"/>
      <c r="BU379" s="133"/>
      <c r="BV379" s="133"/>
      <c r="BW379" s="133"/>
      <c r="BX379" s="133"/>
      <c r="BY379" s="133"/>
      <c r="BZ379" s="133"/>
      <c r="CA379" s="133"/>
      <c r="CB379" s="133"/>
      <c r="CC379" s="133"/>
      <c r="CD379" s="133"/>
      <c r="CE379" s="133"/>
      <c r="CF379" s="133"/>
      <c r="CG379" s="133"/>
      <c r="CH379" s="133"/>
      <c r="CI379" s="134"/>
      <c r="CJ379" s="324"/>
      <c r="CK379" s="312"/>
      <c r="CL379" s="312"/>
      <c r="CM379" s="312"/>
      <c r="CN379" s="312"/>
      <c r="CO379" s="312"/>
      <c r="CP379" s="312"/>
      <c r="CQ379" s="312"/>
      <c r="CR379" s="312"/>
      <c r="CS379" s="312"/>
      <c r="CT379" s="312"/>
      <c r="CU379" s="312"/>
      <c r="CV379" s="312"/>
      <c r="CW379" s="312"/>
      <c r="CX379" s="312"/>
      <c r="CY379" s="132"/>
      <c r="CZ379" s="133"/>
      <c r="DA379" s="133"/>
      <c r="DB379" s="133"/>
      <c r="DC379" s="133"/>
      <c r="DD379" s="133"/>
      <c r="DE379" s="133"/>
      <c r="DF379" s="133"/>
      <c r="DG379" s="133"/>
      <c r="DH379" s="134"/>
    </row>
    <row r="380" spans="2:55" ht="6.75" customHeight="1">
      <c r="B380" s="179" t="s">
        <v>71</v>
      </c>
      <c r="C380" s="179"/>
      <c r="D380" s="179"/>
      <c r="E380" s="179"/>
      <c r="F380" s="179"/>
      <c r="G380" s="179"/>
      <c r="H380" s="259"/>
      <c r="I380" s="250"/>
      <c r="J380" s="251"/>
      <c r="K380" s="251"/>
      <c r="L380" s="251"/>
      <c r="M380" s="251"/>
      <c r="N380" s="251"/>
      <c r="O380" s="251"/>
      <c r="P380" s="251"/>
      <c r="Q380" s="251"/>
      <c r="R380" s="251"/>
      <c r="S380" s="252"/>
      <c r="T380" s="237" t="s">
        <v>72</v>
      </c>
      <c r="U380" s="238"/>
      <c r="V380" s="238"/>
      <c r="W380" s="238"/>
      <c r="X380" s="238"/>
      <c r="Y380" s="238"/>
      <c r="Z380" s="238"/>
      <c r="AA380" s="239"/>
      <c r="AB380" s="126"/>
      <c r="AC380" s="127"/>
      <c r="AD380" s="127"/>
      <c r="AE380" s="127"/>
      <c r="AF380" s="127"/>
      <c r="AG380" s="127"/>
      <c r="AH380" s="127"/>
      <c r="AI380" s="127"/>
      <c r="AJ380" s="127"/>
      <c r="AK380" s="127"/>
      <c r="AL380" s="127"/>
      <c r="AM380" s="127"/>
      <c r="AN380" s="127"/>
      <c r="AO380" s="127"/>
      <c r="AP380" s="127"/>
      <c r="AQ380" s="127"/>
      <c r="AR380" s="127"/>
      <c r="AS380" s="127"/>
      <c r="AT380" s="127"/>
      <c r="AU380" s="127"/>
      <c r="AV380" s="127"/>
      <c r="AW380" s="127"/>
      <c r="AX380" s="127"/>
      <c r="AY380" s="127"/>
      <c r="AZ380" s="127"/>
      <c r="BA380" s="127"/>
      <c r="BB380" s="127"/>
      <c r="BC380" s="128"/>
    </row>
    <row r="381" spans="2:95" ht="6.75" customHeight="1">
      <c r="B381" s="179"/>
      <c r="C381" s="179"/>
      <c r="D381" s="179"/>
      <c r="E381" s="179"/>
      <c r="F381" s="179"/>
      <c r="G381" s="179"/>
      <c r="H381" s="259"/>
      <c r="I381" s="253"/>
      <c r="J381" s="254"/>
      <c r="K381" s="254"/>
      <c r="L381" s="254"/>
      <c r="M381" s="254"/>
      <c r="N381" s="254"/>
      <c r="O381" s="254"/>
      <c r="P381" s="254"/>
      <c r="Q381" s="254"/>
      <c r="R381" s="254"/>
      <c r="S381" s="255"/>
      <c r="T381" s="237"/>
      <c r="U381" s="238"/>
      <c r="V381" s="238"/>
      <c r="W381" s="238"/>
      <c r="X381" s="238"/>
      <c r="Y381" s="238"/>
      <c r="Z381" s="238"/>
      <c r="AA381" s="239"/>
      <c r="AB381" s="129"/>
      <c r="AC381" s="130"/>
      <c r="AD381" s="130"/>
      <c r="AE381" s="130"/>
      <c r="AF381" s="130"/>
      <c r="AG381" s="130"/>
      <c r="AH381" s="130"/>
      <c r="AI381" s="130"/>
      <c r="AJ381" s="130"/>
      <c r="AK381" s="130"/>
      <c r="AL381" s="130"/>
      <c r="AM381" s="130"/>
      <c r="AN381" s="130"/>
      <c r="AO381" s="130"/>
      <c r="AP381" s="130"/>
      <c r="AQ381" s="130"/>
      <c r="AR381" s="130"/>
      <c r="AS381" s="130"/>
      <c r="AT381" s="130"/>
      <c r="AU381" s="130"/>
      <c r="AV381" s="130"/>
      <c r="AW381" s="130"/>
      <c r="AX381" s="130"/>
      <c r="AY381" s="130"/>
      <c r="AZ381" s="130"/>
      <c r="BA381" s="130"/>
      <c r="BB381" s="130"/>
      <c r="BC381" s="131"/>
      <c r="BG381" s="123" t="s">
        <v>224</v>
      </c>
      <c r="BH381" s="123"/>
      <c r="BI381" s="123"/>
      <c r="BJ381" s="123"/>
      <c r="BK381" s="123"/>
      <c r="BL381" s="123"/>
      <c r="BM381" s="123"/>
      <c r="BN381" s="123"/>
      <c r="BO381" s="123"/>
      <c r="BP381" s="123"/>
      <c r="BQ381" s="123"/>
      <c r="BR381" s="123"/>
      <c r="BS381" s="123"/>
      <c r="BT381" s="123"/>
      <c r="BU381" s="123"/>
      <c r="BV381" s="123"/>
      <c r="BW381" s="123"/>
      <c r="BX381" s="123"/>
      <c r="BY381" s="123"/>
      <c r="BZ381" s="123"/>
      <c r="CA381" s="123"/>
      <c r="CB381" s="123"/>
      <c r="CC381" s="123"/>
      <c r="CD381" s="123"/>
      <c r="CE381" s="123"/>
      <c r="CF381" s="123"/>
      <c r="CG381" s="123"/>
      <c r="CH381" s="123"/>
      <c r="CI381" s="123"/>
      <c r="CJ381" s="123"/>
      <c r="CK381" s="123"/>
      <c r="CL381" s="123"/>
      <c r="CM381" s="123"/>
      <c r="CN381" s="123"/>
      <c r="CO381" s="123"/>
      <c r="CP381" s="123"/>
      <c r="CQ381" s="123"/>
    </row>
    <row r="382" spans="2:95" ht="6.75" customHeight="1">
      <c r="B382" s="179"/>
      <c r="C382" s="179"/>
      <c r="D382" s="179"/>
      <c r="E382" s="179"/>
      <c r="F382" s="179"/>
      <c r="G382" s="179"/>
      <c r="H382" s="259"/>
      <c r="I382" s="256"/>
      <c r="J382" s="257"/>
      <c r="K382" s="257"/>
      <c r="L382" s="257"/>
      <c r="M382" s="257"/>
      <c r="N382" s="257"/>
      <c r="O382" s="257"/>
      <c r="P382" s="257"/>
      <c r="Q382" s="257"/>
      <c r="R382" s="257"/>
      <c r="S382" s="258"/>
      <c r="T382" s="237"/>
      <c r="U382" s="238"/>
      <c r="V382" s="238"/>
      <c r="W382" s="238"/>
      <c r="X382" s="238"/>
      <c r="Y382" s="238"/>
      <c r="Z382" s="238"/>
      <c r="AA382" s="239"/>
      <c r="AB382" s="132"/>
      <c r="AC382" s="133"/>
      <c r="AD382" s="133"/>
      <c r="AE382" s="133"/>
      <c r="AF382" s="133"/>
      <c r="AG382" s="133"/>
      <c r="AH382" s="133"/>
      <c r="AI382" s="133"/>
      <c r="AJ382" s="133"/>
      <c r="AK382" s="133"/>
      <c r="AL382" s="133"/>
      <c r="AM382" s="133"/>
      <c r="AN382" s="133"/>
      <c r="AO382" s="133"/>
      <c r="AP382" s="133"/>
      <c r="AQ382" s="133"/>
      <c r="AR382" s="133"/>
      <c r="AS382" s="133"/>
      <c r="AT382" s="133"/>
      <c r="AU382" s="133"/>
      <c r="AV382" s="133"/>
      <c r="AW382" s="133"/>
      <c r="AX382" s="133"/>
      <c r="AY382" s="133"/>
      <c r="AZ382" s="133"/>
      <c r="BA382" s="133"/>
      <c r="BB382" s="133"/>
      <c r="BC382" s="134"/>
      <c r="BG382" s="123"/>
      <c r="BH382" s="123"/>
      <c r="BI382" s="123"/>
      <c r="BJ382" s="123"/>
      <c r="BK382" s="123"/>
      <c r="BL382" s="123"/>
      <c r="BM382" s="123"/>
      <c r="BN382" s="123"/>
      <c r="BO382" s="123"/>
      <c r="BP382" s="123"/>
      <c r="BQ382" s="123"/>
      <c r="BR382" s="123"/>
      <c r="BS382" s="123"/>
      <c r="BT382" s="123"/>
      <c r="BU382" s="123"/>
      <c r="BV382" s="123"/>
      <c r="BW382" s="123"/>
      <c r="BX382" s="123"/>
      <c r="BY382" s="123"/>
      <c r="BZ382" s="123"/>
      <c r="CA382" s="123"/>
      <c r="CB382" s="123"/>
      <c r="CC382" s="123"/>
      <c r="CD382" s="123"/>
      <c r="CE382" s="123"/>
      <c r="CF382" s="123"/>
      <c r="CG382" s="123"/>
      <c r="CH382" s="123"/>
      <c r="CI382" s="123"/>
      <c r="CJ382" s="123"/>
      <c r="CK382" s="123"/>
      <c r="CL382" s="123"/>
      <c r="CM382" s="123"/>
      <c r="CN382" s="123"/>
      <c r="CO382" s="123"/>
      <c r="CP382" s="123"/>
      <c r="CQ382" s="123"/>
    </row>
    <row r="383" ht="6.75" customHeight="1"/>
    <row r="384" spans="2:183" ht="6.75" customHeight="1">
      <c r="B384" s="121" t="s">
        <v>73</v>
      </c>
      <c r="C384" s="121"/>
      <c r="D384" s="121"/>
      <c r="E384" s="121"/>
      <c r="F384" s="121"/>
      <c r="G384" s="121"/>
      <c r="H384" s="121"/>
      <c r="I384" s="126">
        <f>MID(FY384,1,50)</f>
      </c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  <c r="AB384" s="127"/>
      <c r="AC384" s="127"/>
      <c r="AD384" s="127"/>
      <c r="AE384" s="127"/>
      <c r="AF384" s="127"/>
      <c r="AG384" s="127"/>
      <c r="AH384" s="127"/>
      <c r="AI384" s="127"/>
      <c r="AJ384" s="127"/>
      <c r="AK384" s="127"/>
      <c r="AL384" s="127"/>
      <c r="AM384" s="127"/>
      <c r="AN384" s="127"/>
      <c r="AO384" s="127"/>
      <c r="AP384" s="127"/>
      <c r="AQ384" s="127"/>
      <c r="AR384" s="127"/>
      <c r="AS384" s="127"/>
      <c r="AT384" s="127"/>
      <c r="AU384" s="127"/>
      <c r="AV384" s="127"/>
      <c r="AW384" s="127"/>
      <c r="AX384" s="127"/>
      <c r="AY384" s="127"/>
      <c r="AZ384" s="127"/>
      <c r="BA384" s="127"/>
      <c r="BB384" s="127"/>
      <c r="BC384" s="128"/>
      <c r="BG384" s="179" t="s">
        <v>71</v>
      </c>
      <c r="BH384" s="179"/>
      <c r="BI384" s="179"/>
      <c r="BJ384" s="179"/>
      <c r="BK384" s="179"/>
      <c r="BL384" s="179"/>
      <c r="BM384" s="259"/>
      <c r="BN384" s="250"/>
      <c r="BO384" s="251"/>
      <c r="BP384" s="251"/>
      <c r="BQ384" s="251"/>
      <c r="BR384" s="251"/>
      <c r="BS384" s="251"/>
      <c r="BT384" s="251"/>
      <c r="BU384" s="251"/>
      <c r="BV384" s="251"/>
      <c r="BW384" s="251"/>
      <c r="BX384" s="252"/>
      <c r="BY384" s="237" t="s">
        <v>72</v>
      </c>
      <c r="BZ384" s="238"/>
      <c r="CA384" s="238"/>
      <c r="CB384" s="238"/>
      <c r="CC384" s="238"/>
      <c r="CD384" s="238"/>
      <c r="CE384" s="238"/>
      <c r="CF384" s="239"/>
      <c r="CG384" s="126"/>
      <c r="CH384" s="127"/>
      <c r="CI384" s="127"/>
      <c r="CJ384" s="127"/>
      <c r="CK384" s="127"/>
      <c r="CL384" s="127"/>
      <c r="CM384" s="127"/>
      <c r="CN384" s="127"/>
      <c r="CO384" s="127"/>
      <c r="CP384" s="127"/>
      <c r="CQ384" s="127"/>
      <c r="CR384" s="127"/>
      <c r="CS384" s="127"/>
      <c r="CT384" s="127"/>
      <c r="CU384" s="127"/>
      <c r="CV384" s="127"/>
      <c r="CW384" s="127"/>
      <c r="CX384" s="127"/>
      <c r="CY384" s="127"/>
      <c r="CZ384" s="127"/>
      <c r="DA384" s="127"/>
      <c r="DB384" s="127"/>
      <c r="DC384" s="127"/>
      <c r="DD384" s="127"/>
      <c r="DE384" s="127"/>
      <c r="DF384" s="127"/>
      <c r="DG384" s="127"/>
      <c r="DH384" s="128"/>
      <c r="FX384" s="154" t="s">
        <v>283</v>
      </c>
      <c r="FY384" s="79"/>
      <c r="FZ384" s="14"/>
      <c r="GA384" s="14"/>
    </row>
    <row r="385" spans="2:180" ht="6.75" customHeight="1">
      <c r="B385" s="121"/>
      <c r="C385" s="121"/>
      <c r="D385" s="121"/>
      <c r="E385" s="121"/>
      <c r="F385" s="121"/>
      <c r="G385" s="121"/>
      <c r="H385" s="121"/>
      <c r="I385" s="129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1"/>
      <c r="BG385" s="179"/>
      <c r="BH385" s="179"/>
      <c r="BI385" s="179"/>
      <c r="BJ385" s="179"/>
      <c r="BK385" s="179"/>
      <c r="BL385" s="179"/>
      <c r="BM385" s="259"/>
      <c r="BN385" s="253"/>
      <c r="BO385" s="254"/>
      <c r="BP385" s="254"/>
      <c r="BQ385" s="254"/>
      <c r="BR385" s="254"/>
      <c r="BS385" s="254"/>
      <c r="BT385" s="254"/>
      <c r="BU385" s="254"/>
      <c r="BV385" s="254"/>
      <c r="BW385" s="254"/>
      <c r="BX385" s="255"/>
      <c r="BY385" s="237"/>
      <c r="BZ385" s="238"/>
      <c r="CA385" s="238"/>
      <c r="CB385" s="238"/>
      <c r="CC385" s="238"/>
      <c r="CD385" s="238"/>
      <c r="CE385" s="238"/>
      <c r="CF385" s="239"/>
      <c r="CG385" s="129"/>
      <c r="CH385" s="130"/>
      <c r="CI385" s="130"/>
      <c r="CJ385" s="130"/>
      <c r="CK385" s="130"/>
      <c r="CL385" s="130"/>
      <c r="CM385" s="130"/>
      <c r="CN385" s="130"/>
      <c r="CO385" s="130"/>
      <c r="CP385" s="130"/>
      <c r="CQ385" s="130"/>
      <c r="CR385" s="130"/>
      <c r="CS385" s="130"/>
      <c r="CT385" s="130"/>
      <c r="CU385" s="130"/>
      <c r="CV385" s="130"/>
      <c r="CW385" s="130"/>
      <c r="CX385" s="130"/>
      <c r="CY385" s="130"/>
      <c r="CZ385" s="130"/>
      <c r="DA385" s="130"/>
      <c r="DB385" s="130"/>
      <c r="DC385" s="130"/>
      <c r="DD385" s="130"/>
      <c r="DE385" s="130"/>
      <c r="DF385" s="130"/>
      <c r="DG385" s="130"/>
      <c r="DH385" s="131"/>
      <c r="FX385" s="155"/>
    </row>
    <row r="386" spans="2:180" ht="6.75" customHeight="1">
      <c r="B386" s="121"/>
      <c r="C386" s="121"/>
      <c r="D386" s="121"/>
      <c r="E386" s="121"/>
      <c r="F386" s="121"/>
      <c r="G386" s="121"/>
      <c r="H386" s="121"/>
      <c r="I386" s="13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3"/>
      <c r="AK386" s="133"/>
      <c r="AL386" s="133"/>
      <c r="AM386" s="133"/>
      <c r="AN386" s="133"/>
      <c r="AO386" s="133"/>
      <c r="AP386" s="133"/>
      <c r="AQ386" s="133"/>
      <c r="AR386" s="133"/>
      <c r="AS386" s="133"/>
      <c r="AT386" s="133"/>
      <c r="AU386" s="133"/>
      <c r="AV386" s="133"/>
      <c r="AW386" s="133"/>
      <c r="AX386" s="133"/>
      <c r="AY386" s="133"/>
      <c r="AZ386" s="133"/>
      <c r="BA386" s="133"/>
      <c r="BB386" s="133"/>
      <c r="BC386" s="134"/>
      <c r="BG386" s="179"/>
      <c r="BH386" s="179"/>
      <c r="BI386" s="179"/>
      <c r="BJ386" s="179"/>
      <c r="BK386" s="179"/>
      <c r="BL386" s="179"/>
      <c r="BM386" s="259"/>
      <c r="BN386" s="256"/>
      <c r="BO386" s="257"/>
      <c r="BP386" s="257"/>
      <c r="BQ386" s="257"/>
      <c r="BR386" s="257"/>
      <c r="BS386" s="257"/>
      <c r="BT386" s="257"/>
      <c r="BU386" s="257"/>
      <c r="BV386" s="257"/>
      <c r="BW386" s="257"/>
      <c r="BX386" s="258"/>
      <c r="BY386" s="237"/>
      <c r="BZ386" s="238"/>
      <c r="CA386" s="238"/>
      <c r="CB386" s="238"/>
      <c r="CC386" s="238"/>
      <c r="CD386" s="238"/>
      <c r="CE386" s="238"/>
      <c r="CF386" s="239"/>
      <c r="CG386" s="132"/>
      <c r="CH386" s="133"/>
      <c r="CI386" s="133"/>
      <c r="CJ386" s="133"/>
      <c r="CK386" s="133"/>
      <c r="CL386" s="133"/>
      <c r="CM386" s="133"/>
      <c r="CN386" s="133"/>
      <c r="CO386" s="133"/>
      <c r="CP386" s="133"/>
      <c r="CQ386" s="133"/>
      <c r="CR386" s="133"/>
      <c r="CS386" s="133"/>
      <c r="CT386" s="133"/>
      <c r="CU386" s="133"/>
      <c r="CV386" s="133"/>
      <c r="CW386" s="133"/>
      <c r="CX386" s="133"/>
      <c r="CY386" s="133"/>
      <c r="CZ386" s="133"/>
      <c r="DA386" s="133"/>
      <c r="DB386" s="133"/>
      <c r="DC386" s="133"/>
      <c r="DD386" s="133"/>
      <c r="DE386" s="133"/>
      <c r="DF386" s="133"/>
      <c r="DG386" s="133"/>
      <c r="DH386" s="134"/>
      <c r="FX386" s="155"/>
    </row>
    <row r="387" ht="6.75" customHeight="1">
      <c r="FX387" s="156"/>
    </row>
    <row r="388" spans="2:183" ht="6.75" customHeight="1">
      <c r="B388" s="126">
        <f>MID(FY384,51,200)</f>
      </c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127"/>
      <c r="AP388" s="127"/>
      <c r="AQ388" s="127"/>
      <c r="AR388" s="127"/>
      <c r="AS388" s="127"/>
      <c r="AT388" s="127"/>
      <c r="AU388" s="127"/>
      <c r="AV388" s="127"/>
      <c r="AW388" s="127"/>
      <c r="AX388" s="127"/>
      <c r="AY388" s="127"/>
      <c r="AZ388" s="127"/>
      <c r="BA388" s="127"/>
      <c r="BB388" s="127"/>
      <c r="BC388" s="128"/>
      <c r="BG388" s="121" t="s">
        <v>73</v>
      </c>
      <c r="BH388" s="121"/>
      <c r="BI388" s="121"/>
      <c r="BJ388" s="121"/>
      <c r="BK388" s="121"/>
      <c r="BL388" s="121"/>
      <c r="BM388" s="121"/>
      <c r="BN388" s="126">
        <f>MID(FY388,1,50)</f>
      </c>
      <c r="BO388" s="127"/>
      <c r="BP388" s="127"/>
      <c r="BQ388" s="127"/>
      <c r="BR388" s="127"/>
      <c r="BS388" s="127"/>
      <c r="BT388" s="127"/>
      <c r="BU388" s="127"/>
      <c r="BV388" s="127"/>
      <c r="BW388" s="127"/>
      <c r="BX388" s="127"/>
      <c r="BY388" s="127"/>
      <c r="BZ388" s="127"/>
      <c r="CA388" s="127"/>
      <c r="CB388" s="127"/>
      <c r="CC388" s="127"/>
      <c r="CD388" s="127"/>
      <c r="CE388" s="127"/>
      <c r="CF388" s="127"/>
      <c r="CG388" s="127"/>
      <c r="CH388" s="127"/>
      <c r="CI388" s="127"/>
      <c r="CJ388" s="127"/>
      <c r="CK388" s="127"/>
      <c r="CL388" s="127"/>
      <c r="CM388" s="127"/>
      <c r="CN388" s="127"/>
      <c r="CO388" s="127"/>
      <c r="CP388" s="127"/>
      <c r="CQ388" s="127"/>
      <c r="CR388" s="127"/>
      <c r="CS388" s="127"/>
      <c r="CT388" s="127"/>
      <c r="CU388" s="127"/>
      <c r="CV388" s="127"/>
      <c r="CW388" s="127"/>
      <c r="CX388" s="127"/>
      <c r="CY388" s="127"/>
      <c r="CZ388" s="127"/>
      <c r="DA388" s="127"/>
      <c r="DB388" s="127"/>
      <c r="DC388" s="127"/>
      <c r="DD388" s="127"/>
      <c r="DE388" s="127"/>
      <c r="DF388" s="127"/>
      <c r="DG388" s="127"/>
      <c r="DH388" s="128"/>
      <c r="FX388" s="154" t="s">
        <v>286</v>
      </c>
      <c r="FY388" s="79"/>
      <c r="FZ388" s="14"/>
      <c r="GA388" s="14"/>
    </row>
    <row r="389" spans="2:180" ht="6.75" customHeight="1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  <c r="AF389" s="130"/>
      <c r="AG389" s="130"/>
      <c r="AH389" s="130"/>
      <c r="AI389" s="130"/>
      <c r="AJ389" s="130"/>
      <c r="AK389" s="130"/>
      <c r="AL389" s="130"/>
      <c r="AM389" s="130"/>
      <c r="AN389" s="130"/>
      <c r="AO389" s="130"/>
      <c r="AP389" s="130"/>
      <c r="AQ389" s="130"/>
      <c r="AR389" s="130"/>
      <c r="AS389" s="130"/>
      <c r="AT389" s="130"/>
      <c r="AU389" s="130"/>
      <c r="AV389" s="130"/>
      <c r="AW389" s="130"/>
      <c r="AX389" s="130"/>
      <c r="AY389" s="130"/>
      <c r="AZ389" s="130"/>
      <c r="BA389" s="130"/>
      <c r="BB389" s="130"/>
      <c r="BC389" s="131"/>
      <c r="BG389" s="121"/>
      <c r="BH389" s="121"/>
      <c r="BI389" s="121"/>
      <c r="BJ389" s="121"/>
      <c r="BK389" s="121"/>
      <c r="BL389" s="121"/>
      <c r="BM389" s="121"/>
      <c r="BN389" s="129"/>
      <c r="BO389" s="130"/>
      <c r="BP389" s="130"/>
      <c r="BQ389" s="130"/>
      <c r="BR389" s="130"/>
      <c r="BS389" s="130"/>
      <c r="BT389" s="130"/>
      <c r="BU389" s="130"/>
      <c r="BV389" s="130"/>
      <c r="BW389" s="130"/>
      <c r="BX389" s="130"/>
      <c r="BY389" s="130"/>
      <c r="BZ389" s="130"/>
      <c r="CA389" s="130"/>
      <c r="CB389" s="130"/>
      <c r="CC389" s="130"/>
      <c r="CD389" s="130"/>
      <c r="CE389" s="130"/>
      <c r="CF389" s="130"/>
      <c r="CG389" s="130"/>
      <c r="CH389" s="130"/>
      <c r="CI389" s="130"/>
      <c r="CJ389" s="130"/>
      <c r="CK389" s="130"/>
      <c r="CL389" s="130"/>
      <c r="CM389" s="130"/>
      <c r="CN389" s="130"/>
      <c r="CO389" s="130"/>
      <c r="CP389" s="130"/>
      <c r="CQ389" s="130"/>
      <c r="CR389" s="130"/>
      <c r="CS389" s="130"/>
      <c r="CT389" s="130"/>
      <c r="CU389" s="130"/>
      <c r="CV389" s="130"/>
      <c r="CW389" s="130"/>
      <c r="CX389" s="130"/>
      <c r="CY389" s="130"/>
      <c r="CZ389" s="130"/>
      <c r="DA389" s="130"/>
      <c r="DB389" s="130"/>
      <c r="DC389" s="130"/>
      <c r="DD389" s="130"/>
      <c r="DE389" s="130"/>
      <c r="DF389" s="130"/>
      <c r="DG389" s="130"/>
      <c r="DH389" s="131"/>
      <c r="FX389" s="155"/>
    </row>
    <row r="390" spans="2:180" ht="6.75" customHeight="1">
      <c r="B390" s="132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H390" s="133"/>
      <c r="AI390" s="133"/>
      <c r="AJ390" s="133"/>
      <c r="AK390" s="133"/>
      <c r="AL390" s="133"/>
      <c r="AM390" s="133"/>
      <c r="AN390" s="133"/>
      <c r="AO390" s="133"/>
      <c r="AP390" s="133"/>
      <c r="AQ390" s="133"/>
      <c r="AR390" s="133"/>
      <c r="AS390" s="133"/>
      <c r="AT390" s="133"/>
      <c r="AU390" s="133"/>
      <c r="AV390" s="133"/>
      <c r="AW390" s="133"/>
      <c r="AX390" s="133"/>
      <c r="AY390" s="133"/>
      <c r="AZ390" s="133"/>
      <c r="BA390" s="133"/>
      <c r="BB390" s="133"/>
      <c r="BC390" s="134"/>
      <c r="BG390" s="121"/>
      <c r="BH390" s="121"/>
      <c r="BI390" s="121"/>
      <c r="BJ390" s="121"/>
      <c r="BK390" s="121"/>
      <c r="BL390" s="121"/>
      <c r="BM390" s="121"/>
      <c r="BN390" s="132"/>
      <c r="BO390" s="133"/>
      <c r="BP390" s="133"/>
      <c r="BQ390" s="133"/>
      <c r="BR390" s="133"/>
      <c r="BS390" s="133"/>
      <c r="BT390" s="133"/>
      <c r="BU390" s="133"/>
      <c r="BV390" s="133"/>
      <c r="BW390" s="133"/>
      <c r="BX390" s="133"/>
      <c r="BY390" s="133"/>
      <c r="BZ390" s="133"/>
      <c r="CA390" s="133"/>
      <c r="CB390" s="133"/>
      <c r="CC390" s="133"/>
      <c r="CD390" s="133"/>
      <c r="CE390" s="133"/>
      <c r="CF390" s="133"/>
      <c r="CG390" s="133"/>
      <c r="CH390" s="133"/>
      <c r="CI390" s="133"/>
      <c r="CJ390" s="133"/>
      <c r="CK390" s="133"/>
      <c r="CL390" s="133"/>
      <c r="CM390" s="133"/>
      <c r="CN390" s="133"/>
      <c r="CO390" s="133"/>
      <c r="CP390" s="133"/>
      <c r="CQ390" s="133"/>
      <c r="CR390" s="133"/>
      <c r="CS390" s="133"/>
      <c r="CT390" s="133"/>
      <c r="CU390" s="133"/>
      <c r="CV390" s="133"/>
      <c r="CW390" s="133"/>
      <c r="CX390" s="133"/>
      <c r="CY390" s="133"/>
      <c r="CZ390" s="133"/>
      <c r="DA390" s="133"/>
      <c r="DB390" s="133"/>
      <c r="DC390" s="133"/>
      <c r="DD390" s="133"/>
      <c r="DE390" s="133"/>
      <c r="DF390" s="133"/>
      <c r="DG390" s="133"/>
      <c r="DH390" s="134"/>
      <c r="FX390" s="155"/>
    </row>
    <row r="391" ht="6.75" customHeight="1">
      <c r="FX391" s="156"/>
    </row>
    <row r="392" spans="2:112" ht="6.75" customHeight="1">
      <c r="B392" s="223" t="s">
        <v>74</v>
      </c>
      <c r="C392" s="223"/>
      <c r="D392" s="223"/>
      <c r="E392" s="223"/>
      <c r="F392" s="223"/>
      <c r="G392" s="223"/>
      <c r="H392" s="223"/>
      <c r="I392" s="223"/>
      <c r="J392" s="223"/>
      <c r="K392" s="223"/>
      <c r="L392" s="223"/>
      <c r="M392" s="223"/>
      <c r="N392" s="223"/>
      <c r="O392" s="126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8"/>
      <c r="AA392" s="5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G392" s="126">
        <f>MID(FY388,51,200)</f>
      </c>
      <c r="BH392" s="127"/>
      <c r="BI392" s="127"/>
      <c r="BJ392" s="127"/>
      <c r="BK392" s="127"/>
      <c r="BL392" s="127"/>
      <c r="BM392" s="127"/>
      <c r="BN392" s="127"/>
      <c r="BO392" s="127"/>
      <c r="BP392" s="127"/>
      <c r="BQ392" s="127"/>
      <c r="BR392" s="127"/>
      <c r="BS392" s="127"/>
      <c r="BT392" s="127"/>
      <c r="BU392" s="127"/>
      <c r="BV392" s="127"/>
      <c r="BW392" s="127"/>
      <c r="BX392" s="127"/>
      <c r="BY392" s="127"/>
      <c r="BZ392" s="127"/>
      <c r="CA392" s="127"/>
      <c r="CB392" s="127"/>
      <c r="CC392" s="127"/>
      <c r="CD392" s="127"/>
      <c r="CE392" s="127"/>
      <c r="CF392" s="127"/>
      <c r="CG392" s="127"/>
      <c r="CH392" s="127"/>
      <c r="CI392" s="127"/>
      <c r="CJ392" s="127"/>
      <c r="CK392" s="127"/>
      <c r="CL392" s="127"/>
      <c r="CM392" s="127"/>
      <c r="CN392" s="127"/>
      <c r="CO392" s="127"/>
      <c r="CP392" s="127"/>
      <c r="CQ392" s="127"/>
      <c r="CR392" s="127"/>
      <c r="CS392" s="127"/>
      <c r="CT392" s="127"/>
      <c r="CU392" s="127"/>
      <c r="CV392" s="127"/>
      <c r="CW392" s="127"/>
      <c r="CX392" s="127"/>
      <c r="CY392" s="127"/>
      <c r="CZ392" s="127"/>
      <c r="DA392" s="127"/>
      <c r="DB392" s="127"/>
      <c r="DC392" s="127"/>
      <c r="DD392" s="127"/>
      <c r="DE392" s="127"/>
      <c r="DF392" s="127"/>
      <c r="DG392" s="127"/>
      <c r="DH392" s="128"/>
    </row>
    <row r="393" spans="2:112" ht="6.75" customHeight="1">
      <c r="B393" s="223"/>
      <c r="C393" s="223"/>
      <c r="D393" s="223"/>
      <c r="E393" s="223"/>
      <c r="F393" s="223"/>
      <c r="G393" s="223"/>
      <c r="H393" s="223"/>
      <c r="I393" s="223"/>
      <c r="J393" s="223"/>
      <c r="K393" s="223"/>
      <c r="L393" s="223"/>
      <c r="M393" s="223"/>
      <c r="N393" s="223"/>
      <c r="O393" s="129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1"/>
      <c r="AA393" s="5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G393" s="129"/>
      <c r="BH393" s="130"/>
      <c r="BI393" s="130"/>
      <c r="BJ393" s="130"/>
      <c r="BK393" s="130"/>
      <c r="BL393" s="130"/>
      <c r="BM393" s="130"/>
      <c r="BN393" s="130"/>
      <c r="BO393" s="130"/>
      <c r="BP393" s="130"/>
      <c r="BQ393" s="130"/>
      <c r="BR393" s="130"/>
      <c r="BS393" s="130"/>
      <c r="BT393" s="130"/>
      <c r="BU393" s="130"/>
      <c r="BV393" s="130"/>
      <c r="BW393" s="130"/>
      <c r="BX393" s="130"/>
      <c r="BY393" s="130"/>
      <c r="BZ393" s="130"/>
      <c r="CA393" s="130"/>
      <c r="CB393" s="130"/>
      <c r="CC393" s="130"/>
      <c r="CD393" s="130"/>
      <c r="CE393" s="130"/>
      <c r="CF393" s="130"/>
      <c r="CG393" s="130"/>
      <c r="CH393" s="130"/>
      <c r="CI393" s="130"/>
      <c r="CJ393" s="130"/>
      <c r="CK393" s="130"/>
      <c r="CL393" s="130"/>
      <c r="CM393" s="130"/>
      <c r="CN393" s="130"/>
      <c r="CO393" s="130"/>
      <c r="CP393" s="130"/>
      <c r="CQ393" s="130"/>
      <c r="CR393" s="130"/>
      <c r="CS393" s="130"/>
      <c r="CT393" s="130"/>
      <c r="CU393" s="130"/>
      <c r="CV393" s="130"/>
      <c r="CW393" s="130"/>
      <c r="CX393" s="130"/>
      <c r="CY393" s="130"/>
      <c r="CZ393" s="130"/>
      <c r="DA393" s="130"/>
      <c r="DB393" s="130"/>
      <c r="DC393" s="130"/>
      <c r="DD393" s="130"/>
      <c r="DE393" s="130"/>
      <c r="DF393" s="130"/>
      <c r="DG393" s="130"/>
      <c r="DH393" s="131"/>
    </row>
    <row r="394" spans="2:112" ht="6.75" customHeight="1">
      <c r="B394" s="223"/>
      <c r="C394" s="223"/>
      <c r="D394" s="223"/>
      <c r="E394" s="223"/>
      <c r="F394" s="223"/>
      <c r="G394" s="223"/>
      <c r="H394" s="223"/>
      <c r="I394" s="223"/>
      <c r="J394" s="223"/>
      <c r="K394" s="223"/>
      <c r="L394" s="223"/>
      <c r="M394" s="223"/>
      <c r="N394" s="223"/>
      <c r="O394" s="132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4"/>
      <c r="AA394" s="5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G394" s="132"/>
      <c r="BH394" s="133"/>
      <c r="BI394" s="133"/>
      <c r="BJ394" s="133"/>
      <c r="BK394" s="133"/>
      <c r="BL394" s="133"/>
      <c r="BM394" s="133"/>
      <c r="BN394" s="133"/>
      <c r="BO394" s="133"/>
      <c r="BP394" s="133"/>
      <c r="BQ394" s="133"/>
      <c r="BR394" s="133"/>
      <c r="BS394" s="133"/>
      <c r="BT394" s="133"/>
      <c r="BU394" s="133"/>
      <c r="BV394" s="133"/>
      <c r="BW394" s="133"/>
      <c r="BX394" s="133"/>
      <c r="BY394" s="133"/>
      <c r="BZ394" s="133"/>
      <c r="CA394" s="133"/>
      <c r="CB394" s="133"/>
      <c r="CC394" s="133"/>
      <c r="CD394" s="133"/>
      <c r="CE394" s="133"/>
      <c r="CF394" s="133"/>
      <c r="CG394" s="133"/>
      <c r="CH394" s="133"/>
      <c r="CI394" s="133"/>
      <c r="CJ394" s="133"/>
      <c r="CK394" s="133"/>
      <c r="CL394" s="133"/>
      <c r="CM394" s="133"/>
      <c r="CN394" s="133"/>
      <c r="CO394" s="133"/>
      <c r="CP394" s="133"/>
      <c r="CQ394" s="133"/>
      <c r="CR394" s="133"/>
      <c r="CS394" s="133"/>
      <c r="CT394" s="133"/>
      <c r="CU394" s="133"/>
      <c r="CV394" s="133"/>
      <c r="CW394" s="133"/>
      <c r="CX394" s="133"/>
      <c r="CY394" s="133"/>
      <c r="CZ394" s="133"/>
      <c r="DA394" s="133"/>
      <c r="DB394" s="133"/>
      <c r="DC394" s="133"/>
      <c r="DD394" s="133"/>
      <c r="DE394" s="133"/>
      <c r="DF394" s="133"/>
      <c r="DG394" s="133"/>
      <c r="DH394" s="134"/>
    </row>
    <row r="395" ht="6.75" customHeight="1"/>
    <row r="396" spans="2:113" ht="6.75" customHeight="1">
      <c r="B396" s="123" t="s">
        <v>78</v>
      </c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73">
        <f>IF(ISERROR(SEARCH("A",""))=TRUE,"","X")</f>
      </c>
      <c r="P396" s="173"/>
      <c r="Q396" s="129" t="s">
        <v>79</v>
      </c>
      <c r="R396" s="130"/>
      <c r="S396" s="130"/>
      <c r="U396" s="173">
        <f>IF(ISERROR(SEARCH("B",""))=TRUE,"","X")</f>
      </c>
      <c r="V396" s="173"/>
      <c r="W396" s="129" t="s">
        <v>80</v>
      </c>
      <c r="X396" s="130"/>
      <c r="Y396" s="130"/>
      <c r="AA396" s="173">
        <f>IF(ISERROR(SEARCH("C",""))=TRUE,"","X")</f>
      </c>
      <c r="AB396" s="173"/>
      <c r="AC396" s="129" t="s">
        <v>81</v>
      </c>
      <c r="AD396" s="130"/>
      <c r="AE396" s="130"/>
      <c r="AG396" s="173">
        <f>IF(ISERROR(SEARCH("D",""))=TRUE,"","X")</f>
      </c>
      <c r="AH396" s="173"/>
      <c r="AI396" s="129" t="s">
        <v>82</v>
      </c>
      <c r="AJ396" s="130"/>
      <c r="AK396" s="130"/>
      <c r="AM396" s="173">
        <f>IF(ISERROR(SEARCH("E",""))=TRUE,"","X")</f>
      </c>
      <c r="AN396" s="173"/>
      <c r="AO396" s="129" t="s">
        <v>83</v>
      </c>
      <c r="AP396" s="130"/>
      <c r="AQ396" s="130"/>
      <c r="BG396" s="223" t="s">
        <v>74</v>
      </c>
      <c r="BH396" s="223"/>
      <c r="BI396" s="223"/>
      <c r="BJ396" s="223"/>
      <c r="BK396" s="223"/>
      <c r="BL396" s="223"/>
      <c r="BM396" s="223"/>
      <c r="BN396" s="223"/>
      <c r="BO396" s="223"/>
      <c r="BP396" s="223"/>
      <c r="BQ396" s="223"/>
      <c r="BR396" s="223"/>
      <c r="BS396" s="223"/>
      <c r="BT396" s="126"/>
      <c r="BU396" s="127"/>
      <c r="BV396" s="127"/>
      <c r="BW396" s="127"/>
      <c r="BX396" s="127"/>
      <c r="BY396" s="127"/>
      <c r="BZ396" s="127"/>
      <c r="CA396" s="127"/>
      <c r="CB396" s="127"/>
      <c r="CC396" s="127"/>
      <c r="CD396" s="127"/>
      <c r="CE396" s="128"/>
      <c r="CF396" s="5"/>
      <c r="CG396" s="22"/>
      <c r="CH396" s="312" t="s">
        <v>84</v>
      </c>
      <c r="CI396" s="312"/>
      <c r="CJ396" s="312"/>
      <c r="CK396" s="312"/>
      <c r="CL396" s="312"/>
      <c r="CM396" s="312"/>
      <c r="CN396" s="312"/>
      <c r="CO396" s="312"/>
      <c r="CP396" s="312"/>
      <c r="CQ396" s="312"/>
      <c r="CR396" s="312"/>
      <c r="CS396" s="313"/>
      <c r="CT396" s="126"/>
      <c r="CU396" s="127"/>
      <c r="CV396" s="127"/>
      <c r="CW396" s="127"/>
      <c r="CX396" s="127"/>
      <c r="CY396" s="127"/>
      <c r="CZ396" s="127"/>
      <c r="DA396" s="127"/>
      <c r="DB396" s="128"/>
      <c r="DC396" s="135" t="s">
        <v>85</v>
      </c>
      <c r="DD396" s="136"/>
      <c r="DE396" s="136"/>
      <c r="DF396" s="136"/>
      <c r="DG396" s="136"/>
      <c r="DH396" s="136"/>
      <c r="DI396" s="136"/>
    </row>
    <row r="397" spans="2:113" ht="6.75" customHeight="1"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73"/>
      <c r="P397" s="173"/>
      <c r="Q397" s="129"/>
      <c r="R397" s="130"/>
      <c r="S397" s="130"/>
      <c r="U397" s="173"/>
      <c r="V397" s="173"/>
      <c r="W397" s="129"/>
      <c r="X397" s="130"/>
      <c r="Y397" s="130"/>
      <c r="AA397" s="173"/>
      <c r="AB397" s="173"/>
      <c r="AC397" s="129"/>
      <c r="AD397" s="130"/>
      <c r="AE397" s="130"/>
      <c r="AG397" s="173"/>
      <c r="AH397" s="173"/>
      <c r="AI397" s="129"/>
      <c r="AJ397" s="130"/>
      <c r="AK397" s="130"/>
      <c r="AM397" s="173"/>
      <c r="AN397" s="173"/>
      <c r="AO397" s="129"/>
      <c r="AP397" s="130"/>
      <c r="AQ397" s="130"/>
      <c r="BG397" s="223"/>
      <c r="BH397" s="223"/>
      <c r="BI397" s="223"/>
      <c r="BJ397" s="223"/>
      <c r="BK397" s="223"/>
      <c r="BL397" s="223"/>
      <c r="BM397" s="223"/>
      <c r="BN397" s="223"/>
      <c r="BO397" s="223"/>
      <c r="BP397" s="223"/>
      <c r="BQ397" s="223"/>
      <c r="BR397" s="223"/>
      <c r="BS397" s="223"/>
      <c r="BT397" s="129"/>
      <c r="BU397" s="130"/>
      <c r="BV397" s="130"/>
      <c r="BW397" s="130"/>
      <c r="BX397" s="130"/>
      <c r="BY397" s="130"/>
      <c r="BZ397" s="130"/>
      <c r="CA397" s="130"/>
      <c r="CB397" s="130"/>
      <c r="CC397" s="130"/>
      <c r="CD397" s="130"/>
      <c r="CE397" s="131"/>
      <c r="CF397" s="5"/>
      <c r="CG397" s="22"/>
      <c r="CH397" s="312"/>
      <c r="CI397" s="312"/>
      <c r="CJ397" s="312"/>
      <c r="CK397" s="312"/>
      <c r="CL397" s="312"/>
      <c r="CM397" s="312"/>
      <c r="CN397" s="312"/>
      <c r="CO397" s="312"/>
      <c r="CP397" s="312"/>
      <c r="CQ397" s="312"/>
      <c r="CR397" s="312"/>
      <c r="CS397" s="313"/>
      <c r="CT397" s="129"/>
      <c r="CU397" s="130"/>
      <c r="CV397" s="130"/>
      <c r="CW397" s="130"/>
      <c r="CX397" s="130"/>
      <c r="CY397" s="130"/>
      <c r="CZ397" s="130"/>
      <c r="DA397" s="130"/>
      <c r="DB397" s="131"/>
      <c r="DC397" s="135"/>
      <c r="DD397" s="136"/>
      <c r="DE397" s="136"/>
      <c r="DF397" s="136"/>
      <c r="DG397" s="136"/>
      <c r="DH397" s="136"/>
      <c r="DI397" s="136"/>
    </row>
    <row r="398" spans="59:113" ht="6.75" customHeight="1">
      <c r="BG398" s="223"/>
      <c r="BH398" s="223"/>
      <c r="BI398" s="223"/>
      <c r="BJ398" s="223"/>
      <c r="BK398" s="223"/>
      <c r="BL398" s="223"/>
      <c r="BM398" s="223"/>
      <c r="BN398" s="223"/>
      <c r="BO398" s="223"/>
      <c r="BP398" s="223"/>
      <c r="BQ398" s="223"/>
      <c r="BR398" s="223"/>
      <c r="BS398" s="223"/>
      <c r="BT398" s="132"/>
      <c r="BU398" s="133"/>
      <c r="BV398" s="133"/>
      <c r="BW398" s="133"/>
      <c r="BX398" s="133"/>
      <c r="BY398" s="133"/>
      <c r="BZ398" s="133"/>
      <c r="CA398" s="133"/>
      <c r="CB398" s="133"/>
      <c r="CC398" s="133"/>
      <c r="CD398" s="133"/>
      <c r="CE398" s="134"/>
      <c r="CF398" s="5"/>
      <c r="CG398" s="22"/>
      <c r="CH398" s="312"/>
      <c r="CI398" s="312"/>
      <c r="CJ398" s="312"/>
      <c r="CK398" s="312"/>
      <c r="CL398" s="312"/>
      <c r="CM398" s="312"/>
      <c r="CN398" s="312"/>
      <c r="CO398" s="312"/>
      <c r="CP398" s="312"/>
      <c r="CQ398" s="312"/>
      <c r="CR398" s="312"/>
      <c r="CS398" s="313"/>
      <c r="CT398" s="132"/>
      <c r="CU398" s="133"/>
      <c r="CV398" s="133"/>
      <c r="CW398" s="133"/>
      <c r="CX398" s="133"/>
      <c r="CY398" s="133"/>
      <c r="CZ398" s="133"/>
      <c r="DA398" s="133"/>
      <c r="DB398" s="134"/>
      <c r="DC398" s="135"/>
      <c r="DD398" s="136"/>
      <c r="DE398" s="136"/>
      <c r="DF398" s="136"/>
      <c r="DG398" s="136"/>
      <c r="DH398" s="136"/>
      <c r="DI398" s="136"/>
    </row>
    <row r="399" spans="2:29" ht="6.75" customHeight="1">
      <c r="B399" s="123" t="s">
        <v>84</v>
      </c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6"/>
      <c r="O399" s="127"/>
      <c r="P399" s="127"/>
      <c r="Q399" s="127"/>
      <c r="R399" s="127"/>
      <c r="S399" s="127"/>
      <c r="T399" s="127"/>
      <c r="U399" s="127"/>
      <c r="V399" s="128"/>
      <c r="W399" s="135" t="s">
        <v>85</v>
      </c>
      <c r="X399" s="136"/>
      <c r="Y399" s="136"/>
      <c r="Z399" s="136"/>
      <c r="AA399" s="136"/>
      <c r="AB399" s="136"/>
      <c r="AC399" s="136"/>
    </row>
    <row r="400" spans="2:100" ht="6.75" customHeight="1"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9"/>
      <c r="O400" s="130"/>
      <c r="P400" s="130"/>
      <c r="Q400" s="130"/>
      <c r="R400" s="130"/>
      <c r="S400" s="130"/>
      <c r="T400" s="130"/>
      <c r="U400" s="130"/>
      <c r="V400" s="131"/>
      <c r="W400" s="135"/>
      <c r="X400" s="136"/>
      <c r="Y400" s="136"/>
      <c r="Z400" s="136"/>
      <c r="AA400" s="136"/>
      <c r="AB400" s="136"/>
      <c r="AC400" s="136"/>
      <c r="BG400" s="123" t="s">
        <v>78</v>
      </c>
      <c r="BH400" s="123"/>
      <c r="BI400" s="123"/>
      <c r="BJ400" s="123"/>
      <c r="BK400" s="123"/>
      <c r="BL400" s="123"/>
      <c r="BM400" s="123"/>
      <c r="BN400" s="123"/>
      <c r="BO400" s="123"/>
      <c r="BP400" s="123"/>
      <c r="BQ400" s="123"/>
      <c r="BR400" s="123"/>
      <c r="BS400" s="123"/>
      <c r="BT400" s="173">
        <f>IF(ISERROR(SEARCH("A",""))=TRUE,"","X")</f>
      </c>
      <c r="BU400" s="173"/>
      <c r="BV400" s="129" t="s">
        <v>79</v>
      </c>
      <c r="BW400" s="130"/>
      <c r="BX400" s="130"/>
      <c r="BZ400" s="173">
        <f>IF(ISERROR(SEARCH("B",""))=TRUE,"","X")</f>
      </c>
      <c r="CA400" s="173"/>
      <c r="CB400" s="129" t="s">
        <v>80</v>
      </c>
      <c r="CC400" s="130"/>
      <c r="CD400" s="130"/>
      <c r="CF400" s="173">
        <f>IF(ISERROR(SEARCH("C",""))=TRUE,"","X")</f>
      </c>
      <c r="CG400" s="173"/>
      <c r="CH400" s="129" t="s">
        <v>81</v>
      </c>
      <c r="CI400" s="130"/>
      <c r="CJ400" s="130"/>
      <c r="CL400" s="173">
        <f>IF(ISERROR(SEARCH("D",""))=TRUE,"","X")</f>
      </c>
      <c r="CM400" s="173"/>
      <c r="CN400" s="129" t="s">
        <v>82</v>
      </c>
      <c r="CO400" s="130"/>
      <c r="CP400" s="130"/>
      <c r="CR400" s="173">
        <f>IF(ISERROR(SEARCH("E",""))=TRUE,"","X")</f>
      </c>
      <c r="CS400" s="173"/>
      <c r="CT400" s="129" t="s">
        <v>83</v>
      </c>
      <c r="CU400" s="130"/>
      <c r="CV400" s="130"/>
    </row>
    <row r="401" spans="2:100" ht="6.75" customHeight="1"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32"/>
      <c r="O401" s="133"/>
      <c r="P401" s="133"/>
      <c r="Q401" s="133"/>
      <c r="R401" s="133"/>
      <c r="S401" s="133"/>
      <c r="T401" s="133"/>
      <c r="U401" s="133"/>
      <c r="V401" s="134"/>
      <c r="W401" s="135"/>
      <c r="X401" s="136"/>
      <c r="Y401" s="136"/>
      <c r="Z401" s="136"/>
      <c r="AA401" s="136"/>
      <c r="AB401" s="136"/>
      <c r="AC401" s="136"/>
      <c r="BG401" s="123"/>
      <c r="BH401" s="123"/>
      <c r="BI401" s="123"/>
      <c r="BJ401" s="123"/>
      <c r="BK401" s="123"/>
      <c r="BL401" s="123"/>
      <c r="BM401" s="123"/>
      <c r="BN401" s="123"/>
      <c r="BO401" s="123"/>
      <c r="BP401" s="123"/>
      <c r="BQ401" s="123"/>
      <c r="BR401" s="123"/>
      <c r="BS401" s="123"/>
      <c r="BT401" s="173"/>
      <c r="BU401" s="173"/>
      <c r="BV401" s="129"/>
      <c r="BW401" s="130"/>
      <c r="BX401" s="130"/>
      <c r="BZ401" s="173"/>
      <c r="CA401" s="173"/>
      <c r="CB401" s="129"/>
      <c r="CC401" s="130"/>
      <c r="CD401" s="130"/>
      <c r="CF401" s="173"/>
      <c r="CG401" s="173"/>
      <c r="CH401" s="129"/>
      <c r="CI401" s="130"/>
      <c r="CJ401" s="130"/>
      <c r="CL401" s="173"/>
      <c r="CM401" s="173"/>
      <c r="CN401" s="129"/>
      <c r="CO401" s="130"/>
      <c r="CP401" s="130"/>
      <c r="CR401" s="173"/>
      <c r="CS401" s="173"/>
      <c r="CT401" s="129"/>
      <c r="CU401" s="130"/>
      <c r="CV401" s="130"/>
    </row>
    <row r="402" ht="6.75" customHeight="1"/>
    <row r="403" spans="4:112" ht="6.75" customHeight="1">
      <c r="D403" s="130" t="s">
        <v>225</v>
      </c>
      <c r="E403" s="130"/>
      <c r="F403" s="130"/>
      <c r="G403" s="130"/>
      <c r="H403" s="130"/>
      <c r="I403" s="130"/>
      <c r="J403" s="130"/>
      <c r="K403" s="126" t="s">
        <v>4</v>
      </c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  <c r="AF403" s="127"/>
      <c r="AG403" s="127"/>
      <c r="AH403" s="127"/>
      <c r="AI403" s="127"/>
      <c r="AJ403" s="127"/>
      <c r="AK403" s="127"/>
      <c r="AL403" s="127"/>
      <c r="AM403" s="127"/>
      <c r="AN403" s="127"/>
      <c r="AO403" s="127"/>
      <c r="AP403" s="127"/>
      <c r="AQ403" s="127"/>
      <c r="AR403" s="127"/>
      <c r="AS403" s="127"/>
      <c r="AT403" s="127"/>
      <c r="AU403" s="127"/>
      <c r="AV403" s="127"/>
      <c r="AW403" s="127"/>
      <c r="AX403" s="127"/>
      <c r="AY403" s="127"/>
      <c r="AZ403" s="127"/>
      <c r="BA403" s="127"/>
      <c r="BB403" s="127"/>
      <c r="BC403" s="128"/>
      <c r="BF403" s="42"/>
      <c r="BG403" s="325" t="s">
        <v>228</v>
      </c>
      <c r="BH403" s="325"/>
      <c r="BI403" s="325"/>
      <c r="BJ403" s="325"/>
      <c r="BK403" s="325"/>
      <c r="BL403" s="325"/>
      <c r="BM403" s="325"/>
      <c r="BN403" s="325"/>
      <c r="BO403" s="325"/>
      <c r="BP403" s="325"/>
      <c r="BQ403" s="325"/>
      <c r="BR403" s="325"/>
      <c r="BS403" s="325"/>
      <c r="BT403" s="325"/>
      <c r="BU403" s="325"/>
      <c r="BV403" s="325"/>
      <c r="BW403" s="325"/>
      <c r="BX403" s="325"/>
      <c r="BY403" s="325"/>
      <c r="BZ403" s="325"/>
      <c r="CA403" s="325"/>
      <c r="CB403" s="325"/>
      <c r="CC403" s="325"/>
      <c r="CD403" s="325"/>
      <c r="CE403" s="325"/>
      <c r="CF403" s="325"/>
      <c r="CG403" s="325"/>
      <c r="CH403" s="325"/>
      <c r="CI403" s="325"/>
      <c r="CJ403" s="325"/>
      <c r="CK403" s="325"/>
      <c r="CL403" s="325"/>
      <c r="CM403" s="325"/>
      <c r="CN403" s="325"/>
      <c r="CO403" s="325"/>
      <c r="CP403" s="325"/>
      <c r="CQ403" s="325"/>
      <c r="CR403" s="325"/>
      <c r="CS403" s="325"/>
      <c r="CT403" s="325"/>
      <c r="CU403" s="325"/>
      <c r="CV403" s="325"/>
      <c r="CW403" s="325"/>
      <c r="CX403" s="325"/>
      <c r="CY403" s="325"/>
      <c r="CZ403" s="325"/>
      <c r="DA403" s="325"/>
      <c r="DB403" s="325"/>
      <c r="DC403" s="325"/>
      <c r="DD403" s="325"/>
      <c r="DE403" s="325"/>
      <c r="DF403" s="325"/>
      <c r="DG403" s="325"/>
      <c r="DH403" s="325"/>
    </row>
    <row r="404" spans="4:112" ht="6.75" customHeight="1">
      <c r="D404" s="130"/>
      <c r="E404" s="130"/>
      <c r="F404" s="130"/>
      <c r="G404" s="130"/>
      <c r="H404" s="130"/>
      <c r="I404" s="130"/>
      <c r="J404" s="130"/>
      <c r="K404" s="129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  <c r="AF404" s="130"/>
      <c r="AG404" s="130"/>
      <c r="AH404" s="130"/>
      <c r="AI404" s="130"/>
      <c r="AJ404" s="130"/>
      <c r="AK404" s="130"/>
      <c r="AL404" s="130"/>
      <c r="AM404" s="130"/>
      <c r="AN404" s="130"/>
      <c r="AO404" s="130"/>
      <c r="AP404" s="130"/>
      <c r="AQ404" s="130"/>
      <c r="AR404" s="130"/>
      <c r="AS404" s="130"/>
      <c r="AT404" s="130"/>
      <c r="AU404" s="130"/>
      <c r="AV404" s="130"/>
      <c r="AW404" s="130"/>
      <c r="AX404" s="130"/>
      <c r="AY404" s="130"/>
      <c r="AZ404" s="130"/>
      <c r="BA404" s="130"/>
      <c r="BB404" s="130"/>
      <c r="BC404" s="131"/>
      <c r="BF404" s="42"/>
      <c r="BG404" s="325"/>
      <c r="BH404" s="325"/>
      <c r="BI404" s="325"/>
      <c r="BJ404" s="325"/>
      <c r="BK404" s="325"/>
      <c r="BL404" s="325"/>
      <c r="BM404" s="325"/>
      <c r="BN404" s="325"/>
      <c r="BO404" s="325"/>
      <c r="BP404" s="325"/>
      <c r="BQ404" s="325"/>
      <c r="BR404" s="325"/>
      <c r="BS404" s="325"/>
      <c r="BT404" s="325"/>
      <c r="BU404" s="325"/>
      <c r="BV404" s="325"/>
      <c r="BW404" s="325"/>
      <c r="BX404" s="325"/>
      <c r="BY404" s="325"/>
      <c r="BZ404" s="325"/>
      <c r="CA404" s="325"/>
      <c r="CB404" s="325"/>
      <c r="CC404" s="325"/>
      <c r="CD404" s="325"/>
      <c r="CE404" s="325"/>
      <c r="CF404" s="325"/>
      <c r="CG404" s="325"/>
      <c r="CH404" s="325"/>
      <c r="CI404" s="325"/>
      <c r="CJ404" s="325"/>
      <c r="CK404" s="325"/>
      <c r="CL404" s="325"/>
      <c r="CM404" s="325"/>
      <c r="CN404" s="325"/>
      <c r="CO404" s="325"/>
      <c r="CP404" s="325"/>
      <c r="CQ404" s="325"/>
      <c r="CR404" s="325"/>
      <c r="CS404" s="325"/>
      <c r="CT404" s="325"/>
      <c r="CU404" s="325"/>
      <c r="CV404" s="325"/>
      <c r="CW404" s="325"/>
      <c r="CX404" s="325"/>
      <c r="CY404" s="325"/>
      <c r="CZ404" s="325"/>
      <c r="DA404" s="325"/>
      <c r="DB404" s="325"/>
      <c r="DC404" s="325"/>
      <c r="DD404" s="325"/>
      <c r="DE404" s="325"/>
      <c r="DF404" s="325"/>
      <c r="DG404" s="325"/>
      <c r="DH404" s="325"/>
    </row>
    <row r="405" spans="4:112" ht="6.75" customHeight="1">
      <c r="D405" s="130"/>
      <c r="E405" s="130"/>
      <c r="F405" s="130"/>
      <c r="G405" s="130"/>
      <c r="H405" s="130"/>
      <c r="I405" s="130"/>
      <c r="J405" s="130"/>
      <c r="K405" s="132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H405" s="133"/>
      <c r="AI405" s="133"/>
      <c r="AJ405" s="133"/>
      <c r="AK405" s="133"/>
      <c r="AL405" s="133"/>
      <c r="AM405" s="133"/>
      <c r="AN405" s="133"/>
      <c r="AO405" s="133"/>
      <c r="AP405" s="133"/>
      <c r="AQ405" s="133"/>
      <c r="AR405" s="133"/>
      <c r="AS405" s="133"/>
      <c r="AT405" s="133"/>
      <c r="AU405" s="133"/>
      <c r="AV405" s="133"/>
      <c r="AW405" s="133"/>
      <c r="AX405" s="133"/>
      <c r="AY405" s="133"/>
      <c r="AZ405" s="133"/>
      <c r="BA405" s="133"/>
      <c r="BB405" s="133"/>
      <c r="BC405" s="134"/>
      <c r="BF405" s="42"/>
      <c r="BG405" s="325"/>
      <c r="BH405" s="325"/>
      <c r="BI405" s="325"/>
      <c r="BJ405" s="325"/>
      <c r="BK405" s="325"/>
      <c r="BL405" s="325"/>
      <c r="BM405" s="325"/>
      <c r="BN405" s="325"/>
      <c r="BO405" s="325"/>
      <c r="BP405" s="325"/>
      <c r="BQ405" s="325"/>
      <c r="BR405" s="325"/>
      <c r="BS405" s="325"/>
      <c r="BT405" s="325"/>
      <c r="BU405" s="325"/>
      <c r="BV405" s="325"/>
      <c r="BW405" s="325"/>
      <c r="BX405" s="325"/>
      <c r="BY405" s="325"/>
      <c r="BZ405" s="325"/>
      <c r="CA405" s="325"/>
      <c r="CB405" s="325"/>
      <c r="CC405" s="325"/>
      <c r="CD405" s="325"/>
      <c r="CE405" s="325"/>
      <c r="CF405" s="325"/>
      <c r="CG405" s="325"/>
      <c r="CH405" s="325"/>
      <c r="CI405" s="325"/>
      <c r="CJ405" s="325"/>
      <c r="CK405" s="325"/>
      <c r="CL405" s="325"/>
      <c r="CM405" s="325"/>
      <c r="CN405" s="325"/>
      <c r="CO405" s="325"/>
      <c r="CP405" s="325"/>
      <c r="CQ405" s="325"/>
      <c r="CR405" s="325"/>
      <c r="CS405" s="325"/>
      <c r="CT405" s="325"/>
      <c r="CU405" s="325"/>
      <c r="CV405" s="325"/>
      <c r="CW405" s="325"/>
      <c r="CX405" s="325"/>
      <c r="CY405" s="325"/>
      <c r="CZ405" s="325"/>
      <c r="DA405" s="325"/>
      <c r="DB405" s="325"/>
      <c r="DC405" s="325"/>
      <c r="DD405" s="325"/>
      <c r="DE405" s="325"/>
      <c r="DF405" s="325"/>
      <c r="DG405" s="325"/>
      <c r="DH405" s="325"/>
    </row>
    <row r="406" spans="58:112" ht="6.75" customHeight="1">
      <c r="BF406" s="42"/>
      <c r="BG406" s="325"/>
      <c r="BH406" s="325"/>
      <c r="BI406" s="325"/>
      <c r="BJ406" s="325"/>
      <c r="BK406" s="325"/>
      <c r="BL406" s="325"/>
      <c r="BM406" s="325"/>
      <c r="BN406" s="325"/>
      <c r="BO406" s="325"/>
      <c r="BP406" s="325"/>
      <c r="BQ406" s="325"/>
      <c r="BR406" s="325"/>
      <c r="BS406" s="325"/>
      <c r="BT406" s="325"/>
      <c r="BU406" s="325"/>
      <c r="BV406" s="325"/>
      <c r="BW406" s="325"/>
      <c r="BX406" s="325"/>
      <c r="BY406" s="325"/>
      <c r="BZ406" s="325"/>
      <c r="CA406" s="325"/>
      <c r="CB406" s="325"/>
      <c r="CC406" s="325"/>
      <c r="CD406" s="325"/>
      <c r="CE406" s="325"/>
      <c r="CF406" s="325"/>
      <c r="CG406" s="325"/>
      <c r="CH406" s="325"/>
      <c r="CI406" s="325"/>
      <c r="CJ406" s="325"/>
      <c r="CK406" s="325"/>
      <c r="CL406" s="325"/>
      <c r="CM406" s="325"/>
      <c r="CN406" s="325"/>
      <c r="CO406" s="325"/>
      <c r="CP406" s="325"/>
      <c r="CQ406" s="325"/>
      <c r="CR406" s="325"/>
      <c r="CS406" s="325"/>
      <c r="CT406" s="325"/>
      <c r="CU406" s="325"/>
      <c r="CV406" s="325"/>
      <c r="CW406" s="325"/>
      <c r="CX406" s="325"/>
      <c r="CY406" s="325"/>
      <c r="CZ406" s="325"/>
      <c r="DA406" s="325"/>
      <c r="DB406" s="325"/>
      <c r="DC406" s="325"/>
      <c r="DD406" s="325"/>
      <c r="DE406" s="325"/>
      <c r="DF406" s="325"/>
      <c r="DG406" s="325"/>
      <c r="DH406" s="325"/>
    </row>
    <row r="407" spans="2:112" ht="6.75" customHeight="1">
      <c r="B407" s="126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  <c r="AC407" s="127"/>
      <c r="AD407" s="127"/>
      <c r="AE407" s="127"/>
      <c r="AF407" s="127"/>
      <c r="AG407" s="127"/>
      <c r="AH407" s="127"/>
      <c r="AI407" s="127"/>
      <c r="AJ407" s="127"/>
      <c r="AK407" s="127"/>
      <c r="AL407" s="127"/>
      <c r="AM407" s="127"/>
      <c r="AN407" s="127"/>
      <c r="AO407" s="127"/>
      <c r="AP407" s="127"/>
      <c r="AQ407" s="127"/>
      <c r="AR407" s="127"/>
      <c r="AS407" s="127"/>
      <c r="AT407" s="127"/>
      <c r="AU407" s="127"/>
      <c r="AV407" s="127"/>
      <c r="AW407" s="127"/>
      <c r="AX407" s="127"/>
      <c r="AY407" s="127"/>
      <c r="AZ407" s="127"/>
      <c r="BA407" s="127"/>
      <c r="BB407" s="127"/>
      <c r="BC407" s="128"/>
      <c r="BG407" s="325"/>
      <c r="BH407" s="325"/>
      <c r="BI407" s="325"/>
      <c r="BJ407" s="325"/>
      <c r="BK407" s="325"/>
      <c r="BL407" s="325"/>
      <c r="BM407" s="325"/>
      <c r="BN407" s="325"/>
      <c r="BO407" s="325"/>
      <c r="BP407" s="325"/>
      <c r="BQ407" s="325"/>
      <c r="BR407" s="325"/>
      <c r="BS407" s="325"/>
      <c r="BT407" s="325"/>
      <c r="BU407" s="325"/>
      <c r="BV407" s="325"/>
      <c r="BW407" s="325"/>
      <c r="BX407" s="325"/>
      <c r="BY407" s="325"/>
      <c r="BZ407" s="325"/>
      <c r="CA407" s="325"/>
      <c r="CB407" s="325"/>
      <c r="CC407" s="325"/>
      <c r="CD407" s="325"/>
      <c r="CE407" s="325"/>
      <c r="CF407" s="325"/>
      <c r="CG407" s="325"/>
      <c r="CH407" s="325"/>
      <c r="CI407" s="325"/>
      <c r="CJ407" s="325"/>
      <c r="CK407" s="325"/>
      <c r="CL407" s="325"/>
      <c r="CM407" s="325"/>
      <c r="CN407" s="325"/>
      <c r="CO407" s="325"/>
      <c r="CP407" s="325"/>
      <c r="CQ407" s="325"/>
      <c r="CR407" s="325"/>
      <c r="CS407" s="325"/>
      <c r="CT407" s="325"/>
      <c r="CU407" s="325"/>
      <c r="CV407" s="325"/>
      <c r="CW407" s="325"/>
      <c r="CX407" s="325"/>
      <c r="CY407" s="325"/>
      <c r="CZ407" s="325"/>
      <c r="DA407" s="325"/>
      <c r="DB407" s="325"/>
      <c r="DC407" s="325"/>
      <c r="DD407" s="325"/>
      <c r="DE407" s="325"/>
      <c r="DF407" s="325"/>
      <c r="DG407" s="325"/>
      <c r="DH407" s="325"/>
    </row>
    <row r="408" spans="2:113" ht="6.75" customHeight="1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  <c r="AF408" s="130"/>
      <c r="AG408" s="130"/>
      <c r="AH408" s="130"/>
      <c r="AI408" s="130"/>
      <c r="AJ408" s="130"/>
      <c r="AK408" s="130"/>
      <c r="AL408" s="130"/>
      <c r="AM408" s="130"/>
      <c r="AN408" s="130"/>
      <c r="AO408" s="130"/>
      <c r="AP408" s="130"/>
      <c r="AQ408" s="130"/>
      <c r="AR408" s="130"/>
      <c r="AS408" s="130"/>
      <c r="AT408" s="130"/>
      <c r="AU408" s="130"/>
      <c r="AV408" s="130"/>
      <c r="AW408" s="130"/>
      <c r="AX408" s="130"/>
      <c r="AY408" s="130"/>
      <c r="AZ408" s="130"/>
      <c r="BA408" s="130"/>
      <c r="BB408" s="130"/>
      <c r="BC408" s="131"/>
      <c r="BI408" s="130" t="s">
        <v>160</v>
      </c>
      <c r="BJ408" s="130"/>
      <c r="BK408" s="130"/>
      <c r="BL408" s="130"/>
      <c r="BM408" s="130"/>
      <c r="BN408" s="130"/>
      <c r="BO408" s="130"/>
      <c r="BP408" s="126"/>
      <c r="BQ408" s="127"/>
      <c r="BR408" s="127"/>
      <c r="BS408" s="127"/>
      <c r="BT408" s="127"/>
      <c r="BU408" s="127"/>
      <c r="BV408" s="127"/>
      <c r="BW408" s="127"/>
      <c r="BX408" s="127"/>
      <c r="BY408" s="127"/>
      <c r="BZ408" s="127"/>
      <c r="CA408" s="127"/>
      <c r="CB408" s="127"/>
      <c r="CC408" s="127"/>
      <c r="CD408" s="127"/>
      <c r="CE408" s="127"/>
      <c r="CF408" s="127"/>
      <c r="CG408" s="127"/>
      <c r="CH408" s="127"/>
      <c r="CI408" s="127"/>
      <c r="CJ408" s="127"/>
      <c r="CK408" s="127"/>
      <c r="CL408" s="127"/>
      <c r="CM408" s="127"/>
      <c r="CN408" s="127"/>
      <c r="CO408" s="127"/>
      <c r="CP408" s="127"/>
      <c r="CQ408" s="127"/>
      <c r="CR408" s="127"/>
      <c r="CS408" s="127"/>
      <c r="CT408" s="127"/>
      <c r="CU408" s="127"/>
      <c r="CV408" s="127"/>
      <c r="CW408" s="127"/>
      <c r="CX408" s="127"/>
      <c r="CY408" s="127"/>
      <c r="CZ408" s="127"/>
      <c r="DA408" s="127"/>
      <c r="DB408" s="127"/>
      <c r="DC408" s="127"/>
      <c r="DD408" s="127"/>
      <c r="DE408" s="127"/>
      <c r="DF408" s="127"/>
      <c r="DG408" s="127"/>
      <c r="DH408" s="128"/>
      <c r="DI408" s="43"/>
    </row>
    <row r="409" spans="2:113" ht="6.75" customHeight="1">
      <c r="B409" s="132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H409" s="133"/>
      <c r="AI409" s="133"/>
      <c r="AJ409" s="133"/>
      <c r="AK409" s="133"/>
      <c r="AL409" s="133"/>
      <c r="AM409" s="133"/>
      <c r="AN409" s="133"/>
      <c r="AO409" s="133"/>
      <c r="AP409" s="133"/>
      <c r="AQ409" s="133"/>
      <c r="AR409" s="133"/>
      <c r="AS409" s="133"/>
      <c r="AT409" s="133"/>
      <c r="AU409" s="133"/>
      <c r="AV409" s="133"/>
      <c r="AW409" s="133"/>
      <c r="AX409" s="133"/>
      <c r="AY409" s="133"/>
      <c r="AZ409" s="133"/>
      <c r="BA409" s="133"/>
      <c r="BB409" s="133"/>
      <c r="BC409" s="134"/>
      <c r="BI409" s="130"/>
      <c r="BJ409" s="130"/>
      <c r="BK409" s="130"/>
      <c r="BL409" s="130"/>
      <c r="BM409" s="130"/>
      <c r="BN409" s="130"/>
      <c r="BO409" s="130"/>
      <c r="BP409" s="129"/>
      <c r="BQ409" s="130"/>
      <c r="BR409" s="130"/>
      <c r="BS409" s="130"/>
      <c r="BT409" s="130"/>
      <c r="BU409" s="130"/>
      <c r="BV409" s="130"/>
      <c r="BW409" s="130"/>
      <c r="BX409" s="130"/>
      <c r="BY409" s="130"/>
      <c r="BZ409" s="130"/>
      <c r="CA409" s="130"/>
      <c r="CB409" s="130"/>
      <c r="CC409" s="130"/>
      <c r="CD409" s="130"/>
      <c r="CE409" s="130"/>
      <c r="CF409" s="130"/>
      <c r="CG409" s="130"/>
      <c r="CH409" s="130"/>
      <c r="CI409" s="130"/>
      <c r="CJ409" s="130"/>
      <c r="CK409" s="130"/>
      <c r="CL409" s="130"/>
      <c r="CM409" s="130"/>
      <c r="CN409" s="130"/>
      <c r="CO409" s="130"/>
      <c r="CP409" s="130"/>
      <c r="CQ409" s="130"/>
      <c r="CR409" s="130"/>
      <c r="CS409" s="130"/>
      <c r="CT409" s="130"/>
      <c r="CU409" s="130"/>
      <c r="CV409" s="130"/>
      <c r="CW409" s="130"/>
      <c r="CX409" s="130"/>
      <c r="CY409" s="130"/>
      <c r="CZ409" s="130"/>
      <c r="DA409" s="130"/>
      <c r="DB409" s="130"/>
      <c r="DC409" s="130"/>
      <c r="DD409" s="130"/>
      <c r="DE409" s="130"/>
      <c r="DF409" s="130"/>
      <c r="DG409" s="130"/>
      <c r="DH409" s="131"/>
      <c r="DI409" s="43"/>
    </row>
    <row r="410" spans="61:113" ht="6.75" customHeight="1">
      <c r="BI410" s="130"/>
      <c r="BJ410" s="130"/>
      <c r="BK410" s="130"/>
      <c r="BL410" s="130"/>
      <c r="BM410" s="130"/>
      <c r="BN410" s="130"/>
      <c r="BO410" s="130"/>
      <c r="BP410" s="132"/>
      <c r="BQ410" s="133"/>
      <c r="BR410" s="133"/>
      <c r="BS410" s="133"/>
      <c r="BT410" s="133"/>
      <c r="BU410" s="133"/>
      <c r="BV410" s="133"/>
      <c r="BW410" s="133"/>
      <c r="BX410" s="133"/>
      <c r="BY410" s="133"/>
      <c r="BZ410" s="133"/>
      <c r="CA410" s="133"/>
      <c r="CB410" s="133"/>
      <c r="CC410" s="133"/>
      <c r="CD410" s="133"/>
      <c r="CE410" s="133"/>
      <c r="CF410" s="133"/>
      <c r="CG410" s="133"/>
      <c r="CH410" s="133"/>
      <c r="CI410" s="133"/>
      <c r="CJ410" s="133"/>
      <c r="CK410" s="133"/>
      <c r="CL410" s="133"/>
      <c r="CM410" s="133"/>
      <c r="CN410" s="133"/>
      <c r="CO410" s="133"/>
      <c r="CP410" s="133"/>
      <c r="CQ410" s="133"/>
      <c r="CR410" s="133"/>
      <c r="CS410" s="133"/>
      <c r="CT410" s="133"/>
      <c r="CU410" s="133"/>
      <c r="CV410" s="133"/>
      <c r="CW410" s="133"/>
      <c r="CX410" s="133"/>
      <c r="CY410" s="133"/>
      <c r="CZ410" s="133"/>
      <c r="DA410" s="133"/>
      <c r="DB410" s="133"/>
      <c r="DC410" s="133"/>
      <c r="DD410" s="133"/>
      <c r="DE410" s="133"/>
      <c r="DF410" s="133"/>
      <c r="DG410" s="133"/>
      <c r="DH410" s="134"/>
      <c r="DI410" s="43"/>
    </row>
    <row r="411" spans="2:113" ht="6.75" customHeight="1">
      <c r="B411" s="323" t="s">
        <v>222</v>
      </c>
      <c r="C411" s="323"/>
      <c r="D411" s="323"/>
      <c r="E411" s="323"/>
      <c r="F411" s="323"/>
      <c r="G411" s="323"/>
      <c r="H411" s="323"/>
      <c r="I411" s="323"/>
      <c r="J411" s="323"/>
      <c r="K411" s="323"/>
      <c r="L411" s="323"/>
      <c r="M411" s="323"/>
      <c r="N411" s="323"/>
      <c r="O411" s="126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  <c r="AB411" s="127"/>
      <c r="AC411" s="127"/>
      <c r="AD411" s="128"/>
      <c r="AE411" s="324" t="s">
        <v>223</v>
      </c>
      <c r="AF411" s="312"/>
      <c r="AG411" s="312"/>
      <c r="AH411" s="312"/>
      <c r="AI411" s="312"/>
      <c r="AJ411" s="312"/>
      <c r="AK411" s="312"/>
      <c r="AL411" s="312"/>
      <c r="AM411" s="312"/>
      <c r="AN411" s="312"/>
      <c r="AO411" s="312"/>
      <c r="AP411" s="312"/>
      <c r="AQ411" s="312"/>
      <c r="AR411" s="312"/>
      <c r="AS411" s="312"/>
      <c r="AT411" s="126"/>
      <c r="AU411" s="127"/>
      <c r="AV411" s="127"/>
      <c r="AW411" s="127"/>
      <c r="AX411" s="127"/>
      <c r="AY411" s="127"/>
      <c r="AZ411" s="127"/>
      <c r="BA411" s="127"/>
      <c r="BB411" s="127"/>
      <c r="BC411" s="128"/>
      <c r="DI411" s="43"/>
    </row>
    <row r="412" spans="2:113" ht="6.75" customHeight="1">
      <c r="B412" s="323"/>
      <c r="C412" s="323"/>
      <c r="D412" s="323"/>
      <c r="E412" s="323"/>
      <c r="F412" s="323"/>
      <c r="G412" s="323"/>
      <c r="H412" s="323"/>
      <c r="I412" s="323"/>
      <c r="J412" s="323"/>
      <c r="K412" s="323"/>
      <c r="L412" s="323"/>
      <c r="M412" s="323"/>
      <c r="N412" s="323"/>
      <c r="O412" s="129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1"/>
      <c r="AE412" s="324"/>
      <c r="AF412" s="312"/>
      <c r="AG412" s="312"/>
      <c r="AH412" s="312"/>
      <c r="AI412" s="312"/>
      <c r="AJ412" s="312"/>
      <c r="AK412" s="312"/>
      <c r="AL412" s="312"/>
      <c r="AM412" s="312"/>
      <c r="AN412" s="312"/>
      <c r="AO412" s="312"/>
      <c r="AP412" s="312"/>
      <c r="AQ412" s="312"/>
      <c r="AR412" s="312"/>
      <c r="AS412" s="312"/>
      <c r="AT412" s="129"/>
      <c r="AU412" s="130"/>
      <c r="AV412" s="130"/>
      <c r="AW412" s="130"/>
      <c r="AX412" s="130"/>
      <c r="AY412" s="130"/>
      <c r="AZ412" s="130"/>
      <c r="BA412" s="130"/>
      <c r="BB412" s="130"/>
      <c r="BC412" s="131"/>
      <c r="BG412" s="126"/>
      <c r="BH412" s="127"/>
      <c r="BI412" s="127"/>
      <c r="BJ412" s="127"/>
      <c r="BK412" s="127"/>
      <c r="BL412" s="127"/>
      <c r="BM412" s="127"/>
      <c r="BN412" s="127"/>
      <c r="BO412" s="127"/>
      <c r="BP412" s="127"/>
      <c r="BQ412" s="127"/>
      <c r="BR412" s="127"/>
      <c r="BS412" s="127"/>
      <c r="BT412" s="127"/>
      <c r="BU412" s="127"/>
      <c r="BV412" s="127"/>
      <c r="BW412" s="127"/>
      <c r="BX412" s="127"/>
      <c r="BY412" s="127"/>
      <c r="BZ412" s="127"/>
      <c r="CA412" s="127"/>
      <c r="CB412" s="127"/>
      <c r="CC412" s="127"/>
      <c r="CD412" s="127"/>
      <c r="CE412" s="127"/>
      <c r="CF412" s="127"/>
      <c r="CG412" s="127"/>
      <c r="CH412" s="127"/>
      <c r="CI412" s="127"/>
      <c r="CJ412" s="127"/>
      <c r="CK412" s="127"/>
      <c r="CL412" s="127"/>
      <c r="CM412" s="127"/>
      <c r="CN412" s="127"/>
      <c r="CO412" s="127"/>
      <c r="CP412" s="127"/>
      <c r="CQ412" s="127"/>
      <c r="CR412" s="127"/>
      <c r="CS412" s="127"/>
      <c r="CT412" s="127"/>
      <c r="CU412" s="127"/>
      <c r="CV412" s="127"/>
      <c r="CW412" s="127"/>
      <c r="CX412" s="127"/>
      <c r="CY412" s="127"/>
      <c r="CZ412" s="127"/>
      <c r="DA412" s="127"/>
      <c r="DB412" s="127"/>
      <c r="DC412" s="127"/>
      <c r="DD412" s="127"/>
      <c r="DE412" s="127"/>
      <c r="DF412" s="127"/>
      <c r="DG412" s="127"/>
      <c r="DH412" s="128"/>
      <c r="DI412" s="43"/>
    </row>
    <row r="413" spans="2:113" ht="6.75" customHeight="1">
      <c r="B413" s="323"/>
      <c r="C413" s="323"/>
      <c r="D413" s="323"/>
      <c r="E413" s="323"/>
      <c r="F413" s="323"/>
      <c r="G413" s="323"/>
      <c r="H413" s="323"/>
      <c r="I413" s="323"/>
      <c r="J413" s="323"/>
      <c r="K413" s="323"/>
      <c r="L413" s="323"/>
      <c r="M413" s="323"/>
      <c r="N413" s="323"/>
      <c r="O413" s="132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4"/>
      <c r="AE413" s="324"/>
      <c r="AF413" s="312"/>
      <c r="AG413" s="312"/>
      <c r="AH413" s="312"/>
      <c r="AI413" s="312"/>
      <c r="AJ413" s="312"/>
      <c r="AK413" s="312"/>
      <c r="AL413" s="312"/>
      <c r="AM413" s="312"/>
      <c r="AN413" s="312"/>
      <c r="AO413" s="312"/>
      <c r="AP413" s="312"/>
      <c r="AQ413" s="312"/>
      <c r="AR413" s="312"/>
      <c r="AS413" s="312"/>
      <c r="AT413" s="132"/>
      <c r="AU413" s="133"/>
      <c r="AV413" s="133"/>
      <c r="AW413" s="133"/>
      <c r="AX413" s="133"/>
      <c r="AY413" s="133"/>
      <c r="AZ413" s="133"/>
      <c r="BA413" s="133"/>
      <c r="BB413" s="133"/>
      <c r="BC413" s="134"/>
      <c r="BG413" s="129"/>
      <c r="BH413" s="130"/>
      <c r="BI413" s="130"/>
      <c r="BJ413" s="130"/>
      <c r="BK413" s="130"/>
      <c r="BL413" s="130"/>
      <c r="BM413" s="130"/>
      <c r="BN413" s="130"/>
      <c r="BO413" s="130"/>
      <c r="BP413" s="130"/>
      <c r="BQ413" s="130"/>
      <c r="BR413" s="130"/>
      <c r="BS413" s="130"/>
      <c r="BT413" s="130"/>
      <c r="BU413" s="130"/>
      <c r="BV413" s="130"/>
      <c r="BW413" s="130"/>
      <c r="BX413" s="130"/>
      <c r="BY413" s="130"/>
      <c r="BZ413" s="130"/>
      <c r="CA413" s="130"/>
      <c r="CB413" s="130"/>
      <c r="CC413" s="130"/>
      <c r="CD413" s="130"/>
      <c r="CE413" s="130"/>
      <c r="CF413" s="130"/>
      <c r="CG413" s="130"/>
      <c r="CH413" s="130"/>
      <c r="CI413" s="130"/>
      <c r="CJ413" s="130"/>
      <c r="CK413" s="130"/>
      <c r="CL413" s="130"/>
      <c r="CM413" s="130"/>
      <c r="CN413" s="130"/>
      <c r="CO413" s="130"/>
      <c r="CP413" s="130"/>
      <c r="CQ413" s="130"/>
      <c r="CR413" s="130"/>
      <c r="CS413" s="130"/>
      <c r="CT413" s="130"/>
      <c r="CU413" s="130"/>
      <c r="CV413" s="130"/>
      <c r="CW413" s="130"/>
      <c r="CX413" s="130"/>
      <c r="CY413" s="130"/>
      <c r="CZ413" s="130"/>
      <c r="DA413" s="130"/>
      <c r="DB413" s="130"/>
      <c r="DC413" s="130"/>
      <c r="DD413" s="130"/>
      <c r="DE413" s="130"/>
      <c r="DF413" s="130"/>
      <c r="DG413" s="130"/>
      <c r="DH413" s="131"/>
      <c r="DI413" s="43"/>
    </row>
    <row r="414" spans="59:113" ht="6.75" customHeight="1">
      <c r="BG414" s="132"/>
      <c r="BH414" s="133"/>
      <c r="BI414" s="133"/>
      <c r="BJ414" s="133"/>
      <c r="BK414" s="133"/>
      <c r="BL414" s="133"/>
      <c r="BM414" s="133"/>
      <c r="BN414" s="133"/>
      <c r="BO414" s="133"/>
      <c r="BP414" s="133"/>
      <c r="BQ414" s="133"/>
      <c r="BR414" s="133"/>
      <c r="BS414" s="133"/>
      <c r="BT414" s="133"/>
      <c r="BU414" s="133"/>
      <c r="BV414" s="133"/>
      <c r="BW414" s="133"/>
      <c r="BX414" s="133"/>
      <c r="BY414" s="133"/>
      <c r="BZ414" s="133"/>
      <c r="CA414" s="133"/>
      <c r="CB414" s="133"/>
      <c r="CC414" s="133"/>
      <c r="CD414" s="133"/>
      <c r="CE414" s="133"/>
      <c r="CF414" s="133"/>
      <c r="CG414" s="133"/>
      <c r="CH414" s="133"/>
      <c r="CI414" s="133"/>
      <c r="CJ414" s="133"/>
      <c r="CK414" s="133"/>
      <c r="CL414" s="133"/>
      <c r="CM414" s="133"/>
      <c r="CN414" s="133"/>
      <c r="CO414" s="133"/>
      <c r="CP414" s="133"/>
      <c r="CQ414" s="133"/>
      <c r="CR414" s="133"/>
      <c r="CS414" s="133"/>
      <c r="CT414" s="133"/>
      <c r="CU414" s="133"/>
      <c r="CV414" s="133"/>
      <c r="CW414" s="133"/>
      <c r="CX414" s="133"/>
      <c r="CY414" s="133"/>
      <c r="CZ414" s="133"/>
      <c r="DA414" s="133"/>
      <c r="DB414" s="133"/>
      <c r="DC414" s="133"/>
      <c r="DD414" s="133"/>
      <c r="DE414" s="133"/>
      <c r="DF414" s="133"/>
      <c r="DG414" s="133"/>
      <c r="DH414" s="134"/>
      <c r="DI414" s="43"/>
    </row>
    <row r="415" spans="2:113" ht="6.75" customHeight="1">
      <c r="B415" s="123" t="s">
        <v>224</v>
      </c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  <c r="AA415" s="123"/>
      <c r="AB415" s="123"/>
      <c r="AC415" s="123"/>
      <c r="AD415" s="123"/>
      <c r="AE415" s="123"/>
      <c r="AF415" s="123"/>
      <c r="AG415" s="123"/>
      <c r="AH415" s="123"/>
      <c r="AI415" s="123"/>
      <c r="AJ415" s="123"/>
      <c r="AK415" s="123"/>
      <c r="AL415" s="123"/>
      <c r="DI415" s="43"/>
    </row>
    <row r="416" spans="2:113" ht="6.75" customHeight="1"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  <c r="AA416" s="123"/>
      <c r="AB416" s="123"/>
      <c r="AC416" s="123"/>
      <c r="AD416" s="123"/>
      <c r="AE416" s="123"/>
      <c r="AF416" s="123"/>
      <c r="AG416" s="123"/>
      <c r="AH416" s="123"/>
      <c r="AI416" s="123"/>
      <c r="AJ416" s="123"/>
      <c r="AK416" s="123"/>
      <c r="AL416" s="123"/>
      <c r="BG416" s="323" t="s">
        <v>222</v>
      </c>
      <c r="BH416" s="323"/>
      <c r="BI416" s="323"/>
      <c r="BJ416" s="323"/>
      <c r="BK416" s="323"/>
      <c r="BL416" s="323"/>
      <c r="BM416" s="323"/>
      <c r="BN416" s="323"/>
      <c r="BO416" s="323"/>
      <c r="BP416" s="323"/>
      <c r="BQ416" s="323"/>
      <c r="BR416" s="323"/>
      <c r="BS416" s="323"/>
      <c r="BT416" s="126"/>
      <c r="BU416" s="127"/>
      <c r="BV416" s="127"/>
      <c r="BW416" s="127"/>
      <c r="BX416" s="127"/>
      <c r="BY416" s="127"/>
      <c r="BZ416" s="127"/>
      <c r="CA416" s="127"/>
      <c r="CB416" s="127"/>
      <c r="CC416" s="127"/>
      <c r="CD416" s="127"/>
      <c r="CE416" s="127"/>
      <c r="CF416" s="127"/>
      <c r="CG416" s="127"/>
      <c r="CH416" s="127"/>
      <c r="CI416" s="128"/>
      <c r="CJ416" s="324" t="s">
        <v>223</v>
      </c>
      <c r="CK416" s="312"/>
      <c r="CL416" s="312"/>
      <c r="CM416" s="312"/>
      <c r="CN416" s="312"/>
      <c r="CO416" s="312"/>
      <c r="CP416" s="312"/>
      <c r="CQ416" s="312"/>
      <c r="CR416" s="312"/>
      <c r="CS416" s="312"/>
      <c r="CT416" s="312"/>
      <c r="CU416" s="312"/>
      <c r="CV416" s="312"/>
      <c r="CW416" s="312"/>
      <c r="CX416" s="312"/>
      <c r="CY416" s="126"/>
      <c r="CZ416" s="127"/>
      <c r="DA416" s="127"/>
      <c r="DB416" s="127"/>
      <c r="DC416" s="127"/>
      <c r="DD416" s="127"/>
      <c r="DE416" s="127"/>
      <c r="DF416" s="127"/>
      <c r="DG416" s="127"/>
      <c r="DH416" s="128"/>
      <c r="DI416" s="43"/>
    </row>
    <row r="417" spans="59:113" ht="6.75" customHeight="1">
      <c r="BG417" s="323"/>
      <c r="BH417" s="323"/>
      <c r="BI417" s="323"/>
      <c r="BJ417" s="323"/>
      <c r="BK417" s="323"/>
      <c r="BL417" s="323"/>
      <c r="BM417" s="323"/>
      <c r="BN417" s="323"/>
      <c r="BO417" s="323"/>
      <c r="BP417" s="323"/>
      <c r="BQ417" s="323"/>
      <c r="BR417" s="323"/>
      <c r="BS417" s="323"/>
      <c r="BT417" s="129"/>
      <c r="BU417" s="130"/>
      <c r="BV417" s="130"/>
      <c r="BW417" s="130"/>
      <c r="BX417" s="130"/>
      <c r="BY417" s="130"/>
      <c r="BZ417" s="130"/>
      <c r="CA417" s="130"/>
      <c r="CB417" s="130"/>
      <c r="CC417" s="130"/>
      <c r="CD417" s="130"/>
      <c r="CE417" s="130"/>
      <c r="CF417" s="130"/>
      <c r="CG417" s="130"/>
      <c r="CH417" s="130"/>
      <c r="CI417" s="131"/>
      <c r="CJ417" s="324"/>
      <c r="CK417" s="312"/>
      <c r="CL417" s="312"/>
      <c r="CM417" s="312"/>
      <c r="CN417" s="312"/>
      <c r="CO417" s="312"/>
      <c r="CP417" s="312"/>
      <c r="CQ417" s="312"/>
      <c r="CR417" s="312"/>
      <c r="CS417" s="312"/>
      <c r="CT417" s="312"/>
      <c r="CU417" s="312"/>
      <c r="CV417" s="312"/>
      <c r="CW417" s="312"/>
      <c r="CX417" s="312"/>
      <c r="CY417" s="129"/>
      <c r="CZ417" s="130"/>
      <c r="DA417" s="130"/>
      <c r="DB417" s="130"/>
      <c r="DC417" s="130"/>
      <c r="DD417" s="130"/>
      <c r="DE417" s="130"/>
      <c r="DF417" s="130"/>
      <c r="DG417" s="130"/>
      <c r="DH417" s="131"/>
      <c r="DI417" s="43"/>
    </row>
    <row r="418" spans="2:113" ht="6.75" customHeight="1">
      <c r="B418" s="179" t="s">
        <v>71</v>
      </c>
      <c r="C418" s="179"/>
      <c r="D418" s="179"/>
      <c r="E418" s="179"/>
      <c r="F418" s="179"/>
      <c r="G418" s="179"/>
      <c r="H418" s="259"/>
      <c r="I418" s="250"/>
      <c r="J418" s="251"/>
      <c r="K418" s="251"/>
      <c r="L418" s="251"/>
      <c r="M418" s="251"/>
      <c r="N418" s="251"/>
      <c r="O418" s="251"/>
      <c r="P418" s="251"/>
      <c r="Q418" s="251"/>
      <c r="R418" s="251"/>
      <c r="S418" s="252"/>
      <c r="T418" s="237" t="s">
        <v>72</v>
      </c>
      <c r="U418" s="238"/>
      <c r="V418" s="238"/>
      <c r="W418" s="238"/>
      <c r="X418" s="238"/>
      <c r="Y418" s="238"/>
      <c r="Z418" s="238"/>
      <c r="AA418" s="239"/>
      <c r="AB418" s="126"/>
      <c r="AC418" s="127"/>
      <c r="AD418" s="127"/>
      <c r="AE418" s="127"/>
      <c r="AF418" s="127"/>
      <c r="AG418" s="127"/>
      <c r="AH418" s="127"/>
      <c r="AI418" s="127"/>
      <c r="AJ418" s="127"/>
      <c r="AK418" s="127"/>
      <c r="AL418" s="127"/>
      <c r="AM418" s="127"/>
      <c r="AN418" s="127"/>
      <c r="AO418" s="127"/>
      <c r="AP418" s="127"/>
      <c r="AQ418" s="127"/>
      <c r="AR418" s="127"/>
      <c r="AS418" s="127"/>
      <c r="AT418" s="127"/>
      <c r="AU418" s="127"/>
      <c r="AV418" s="127"/>
      <c r="AW418" s="127"/>
      <c r="AX418" s="127"/>
      <c r="AY418" s="127"/>
      <c r="AZ418" s="127"/>
      <c r="BA418" s="127"/>
      <c r="BB418" s="127"/>
      <c r="BC418" s="128"/>
      <c r="BG418" s="323"/>
      <c r="BH418" s="323"/>
      <c r="BI418" s="323"/>
      <c r="BJ418" s="323"/>
      <c r="BK418" s="323"/>
      <c r="BL418" s="323"/>
      <c r="BM418" s="323"/>
      <c r="BN418" s="323"/>
      <c r="BO418" s="323"/>
      <c r="BP418" s="323"/>
      <c r="BQ418" s="323"/>
      <c r="BR418" s="323"/>
      <c r="BS418" s="323"/>
      <c r="BT418" s="132"/>
      <c r="BU418" s="133"/>
      <c r="BV418" s="133"/>
      <c r="BW418" s="133"/>
      <c r="BX418" s="133"/>
      <c r="BY418" s="133"/>
      <c r="BZ418" s="133"/>
      <c r="CA418" s="133"/>
      <c r="CB418" s="133"/>
      <c r="CC418" s="133"/>
      <c r="CD418" s="133"/>
      <c r="CE418" s="133"/>
      <c r="CF418" s="133"/>
      <c r="CG418" s="133"/>
      <c r="CH418" s="133"/>
      <c r="CI418" s="134"/>
      <c r="CJ418" s="324"/>
      <c r="CK418" s="312"/>
      <c r="CL418" s="312"/>
      <c r="CM418" s="312"/>
      <c r="CN418" s="312"/>
      <c r="CO418" s="312"/>
      <c r="CP418" s="312"/>
      <c r="CQ418" s="312"/>
      <c r="CR418" s="312"/>
      <c r="CS418" s="312"/>
      <c r="CT418" s="312"/>
      <c r="CU418" s="312"/>
      <c r="CV418" s="312"/>
      <c r="CW418" s="312"/>
      <c r="CX418" s="312"/>
      <c r="CY418" s="132"/>
      <c r="CZ418" s="133"/>
      <c r="DA418" s="133"/>
      <c r="DB418" s="133"/>
      <c r="DC418" s="133"/>
      <c r="DD418" s="133"/>
      <c r="DE418" s="133"/>
      <c r="DF418" s="133"/>
      <c r="DG418" s="133"/>
      <c r="DH418" s="134"/>
      <c r="DI418" s="43"/>
    </row>
    <row r="419" spans="2:113" ht="6.75" customHeight="1">
      <c r="B419" s="179"/>
      <c r="C419" s="179"/>
      <c r="D419" s="179"/>
      <c r="E419" s="179"/>
      <c r="F419" s="179"/>
      <c r="G419" s="179"/>
      <c r="H419" s="259"/>
      <c r="I419" s="253"/>
      <c r="J419" s="254"/>
      <c r="K419" s="254"/>
      <c r="L419" s="254"/>
      <c r="M419" s="254"/>
      <c r="N419" s="254"/>
      <c r="O419" s="254"/>
      <c r="P419" s="254"/>
      <c r="Q419" s="254"/>
      <c r="R419" s="254"/>
      <c r="S419" s="255"/>
      <c r="T419" s="237"/>
      <c r="U419" s="238"/>
      <c r="V419" s="238"/>
      <c r="W419" s="238"/>
      <c r="X419" s="238"/>
      <c r="Y419" s="238"/>
      <c r="Z419" s="238"/>
      <c r="AA419" s="239"/>
      <c r="AB419" s="129"/>
      <c r="AC419" s="130"/>
      <c r="AD419" s="130"/>
      <c r="AE419" s="130"/>
      <c r="AF419" s="130"/>
      <c r="AG419" s="130"/>
      <c r="AH419" s="130"/>
      <c r="AI419" s="130"/>
      <c r="AJ419" s="130"/>
      <c r="AK419" s="130"/>
      <c r="AL419" s="130"/>
      <c r="AM419" s="130"/>
      <c r="AN419" s="130"/>
      <c r="AO419" s="130"/>
      <c r="AP419" s="130"/>
      <c r="AQ419" s="130"/>
      <c r="AR419" s="130"/>
      <c r="AS419" s="130"/>
      <c r="AT419" s="130"/>
      <c r="AU419" s="130"/>
      <c r="AV419" s="130"/>
      <c r="AW419" s="130"/>
      <c r="AX419" s="130"/>
      <c r="AY419" s="130"/>
      <c r="AZ419" s="130"/>
      <c r="BA419" s="130"/>
      <c r="BB419" s="130"/>
      <c r="BC419" s="131"/>
      <c r="DI419" s="43"/>
    </row>
    <row r="420" spans="2:113" ht="6.75" customHeight="1">
      <c r="B420" s="179"/>
      <c r="C420" s="179"/>
      <c r="D420" s="179"/>
      <c r="E420" s="179"/>
      <c r="F420" s="179"/>
      <c r="G420" s="179"/>
      <c r="H420" s="259"/>
      <c r="I420" s="256"/>
      <c r="J420" s="257"/>
      <c r="K420" s="257"/>
      <c r="L420" s="257"/>
      <c r="M420" s="257"/>
      <c r="N420" s="257"/>
      <c r="O420" s="257"/>
      <c r="P420" s="257"/>
      <c r="Q420" s="257"/>
      <c r="R420" s="257"/>
      <c r="S420" s="258"/>
      <c r="T420" s="237"/>
      <c r="U420" s="238"/>
      <c r="V420" s="238"/>
      <c r="W420" s="238"/>
      <c r="X420" s="238"/>
      <c r="Y420" s="238"/>
      <c r="Z420" s="238"/>
      <c r="AA420" s="239"/>
      <c r="AB420" s="132"/>
      <c r="AC420" s="133"/>
      <c r="AD420" s="133"/>
      <c r="AE420" s="133"/>
      <c r="AF420" s="133"/>
      <c r="AG420" s="133"/>
      <c r="AH420" s="133"/>
      <c r="AI420" s="133"/>
      <c r="AJ420" s="133"/>
      <c r="AK420" s="133"/>
      <c r="AL420" s="133"/>
      <c r="AM420" s="133"/>
      <c r="AN420" s="133"/>
      <c r="AO420" s="133"/>
      <c r="AP420" s="133"/>
      <c r="AQ420" s="133"/>
      <c r="AR420" s="133"/>
      <c r="AS420" s="133"/>
      <c r="AT420" s="133"/>
      <c r="AU420" s="133"/>
      <c r="AV420" s="133"/>
      <c r="AW420" s="133"/>
      <c r="AX420" s="133"/>
      <c r="AY420" s="133"/>
      <c r="AZ420" s="133"/>
      <c r="BA420" s="133"/>
      <c r="BB420" s="133"/>
      <c r="BC420" s="134"/>
      <c r="BG420" s="123" t="s">
        <v>224</v>
      </c>
      <c r="BH420" s="123"/>
      <c r="BI420" s="123"/>
      <c r="BJ420" s="123"/>
      <c r="BK420" s="123"/>
      <c r="BL420" s="123"/>
      <c r="BM420" s="123"/>
      <c r="BN420" s="123"/>
      <c r="BO420" s="123"/>
      <c r="BP420" s="123"/>
      <c r="BQ420" s="123"/>
      <c r="BR420" s="123"/>
      <c r="BS420" s="123"/>
      <c r="BT420" s="123"/>
      <c r="BU420" s="123"/>
      <c r="BV420" s="123"/>
      <c r="BW420" s="123"/>
      <c r="BX420" s="123"/>
      <c r="BY420" s="123"/>
      <c r="BZ420" s="123"/>
      <c r="CA420" s="123"/>
      <c r="CB420" s="123"/>
      <c r="CC420" s="123"/>
      <c r="CD420" s="123"/>
      <c r="CE420" s="123"/>
      <c r="CF420" s="123"/>
      <c r="CG420" s="123"/>
      <c r="CH420" s="123"/>
      <c r="CI420" s="123"/>
      <c r="CJ420" s="123"/>
      <c r="CK420" s="123"/>
      <c r="CL420" s="123"/>
      <c r="CM420" s="123"/>
      <c r="CN420" s="123"/>
      <c r="CO420" s="123"/>
      <c r="CP420" s="123"/>
      <c r="CQ420" s="123"/>
      <c r="DI420" s="43"/>
    </row>
    <row r="421" spans="59:113" ht="6.75" customHeight="1">
      <c r="BG421" s="123"/>
      <c r="BH421" s="123"/>
      <c r="BI421" s="123"/>
      <c r="BJ421" s="123"/>
      <c r="BK421" s="123"/>
      <c r="BL421" s="123"/>
      <c r="BM421" s="123"/>
      <c r="BN421" s="123"/>
      <c r="BO421" s="123"/>
      <c r="BP421" s="123"/>
      <c r="BQ421" s="123"/>
      <c r="BR421" s="123"/>
      <c r="BS421" s="123"/>
      <c r="BT421" s="123"/>
      <c r="BU421" s="123"/>
      <c r="BV421" s="123"/>
      <c r="BW421" s="123"/>
      <c r="BX421" s="123"/>
      <c r="BY421" s="123"/>
      <c r="BZ421" s="123"/>
      <c r="CA421" s="123"/>
      <c r="CB421" s="123"/>
      <c r="CC421" s="123"/>
      <c r="CD421" s="123"/>
      <c r="CE421" s="123"/>
      <c r="CF421" s="123"/>
      <c r="CG421" s="123"/>
      <c r="CH421" s="123"/>
      <c r="CI421" s="123"/>
      <c r="CJ421" s="123"/>
      <c r="CK421" s="123"/>
      <c r="CL421" s="123"/>
      <c r="CM421" s="123"/>
      <c r="CN421" s="123"/>
      <c r="CO421" s="123"/>
      <c r="CP421" s="123"/>
      <c r="CQ421" s="123"/>
      <c r="DI421" s="43"/>
    </row>
    <row r="422" spans="2:183" ht="6.75" customHeight="1">
      <c r="B422" s="121" t="s">
        <v>73</v>
      </c>
      <c r="C422" s="121"/>
      <c r="D422" s="121"/>
      <c r="E422" s="121"/>
      <c r="F422" s="121"/>
      <c r="G422" s="121"/>
      <c r="H422" s="121"/>
      <c r="I422" s="126">
        <f>MID(FY422,1,50)</f>
      </c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  <c r="AF422" s="127"/>
      <c r="AG422" s="127"/>
      <c r="AH422" s="127"/>
      <c r="AI422" s="127"/>
      <c r="AJ422" s="127"/>
      <c r="AK422" s="127"/>
      <c r="AL422" s="127"/>
      <c r="AM422" s="127"/>
      <c r="AN422" s="127"/>
      <c r="AO422" s="127"/>
      <c r="AP422" s="127"/>
      <c r="AQ422" s="127"/>
      <c r="AR422" s="127"/>
      <c r="AS422" s="127"/>
      <c r="AT422" s="127"/>
      <c r="AU422" s="127"/>
      <c r="AV422" s="127"/>
      <c r="AW422" s="127"/>
      <c r="AX422" s="127"/>
      <c r="AY422" s="127"/>
      <c r="AZ422" s="127"/>
      <c r="BA422" s="127"/>
      <c r="BB422" s="127"/>
      <c r="BC422" s="128"/>
      <c r="DI422" s="43"/>
      <c r="FX422" s="154" t="s">
        <v>284</v>
      </c>
      <c r="FY422" s="79"/>
      <c r="FZ422" s="14"/>
      <c r="GA422" s="14"/>
    </row>
    <row r="423" spans="2:180" ht="6.75" customHeight="1">
      <c r="B423" s="121"/>
      <c r="C423" s="121"/>
      <c r="D423" s="121"/>
      <c r="E423" s="121"/>
      <c r="F423" s="121"/>
      <c r="G423" s="121"/>
      <c r="H423" s="121"/>
      <c r="I423" s="129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  <c r="AF423" s="130"/>
      <c r="AG423" s="130"/>
      <c r="AH423" s="130"/>
      <c r="AI423" s="130"/>
      <c r="AJ423" s="130"/>
      <c r="AK423" s="130"/>
      <c r="AL423" s="130"/>
      <c r="AM423" s="130"/>
      <c r="AN423" s="130"/>
      <c r="AO423" s="130"/>
      <c r="AP423" s="130"/>
      <c r="AQ423" s="130"/>
      <c r="AR423" s="130"/>
      <c r="AS423" s="130"/>
      <c r="AT423" s="130"/>
      <c r="AU423" s="130"/>
      <c r="AV423" s="130"/>
      <c r="AW423" s="130"/>
      <c r="AX423" s="130"/>
      <c r="AY423" s="130"/>
      <c r="AZ423" s="130"/>
      <c r="BA423" s="130"/>
      <c r="BB423" s="130"/>
      <c r="BC423" s="131"/>
      <c r="BG423" s="179" t="s">
        <v>71</v>
      </c>
      <c r="BH423" s="179"/>
      <c r="BI423" s="179"/>
      <c r="BJ423" s="179"/>
      <c r="BK423" s="179"/>
      <c r="BL423" s="179"/>
      <c r="BM423" s="259"/>
      <c r="BN423" s="250"/>
      <c r="BO423" s="251"/>
      <c r="BP423" s="251"/>
      <c r="BQ423" s="251"/>
      <c r="BR423" s="251"/>
      <c r="BS423" s="251"/>
      <c r="BT423" s="251"/>
      <c r="BU423" s="251"/>
      <c r="BV423" s="251"/>
      <c r="BW423" s="251"/>
      <c r="BX423" s="252"/>
      <c r="BY423" s="237" t="s">
        <v>72</v>
      </c>
      <c r="BZ423" s="238"/>
      <c r="CA423" s="238"/>
      <c r="CB423" s="238"/>
      <c r="CC423" s="238"/>
      <c r="CD423" s="238"/>
      <c r="CE423" s="238"/>
      <c r="CF423" s="239"/>
      <c r="CG423" s="126"/>
      <c r="CH423" s="127"/>
      <c r="CI423" s="127"/>
      <c r="CJ423" s="127"/>
      <c r="CK423" s="127"/>
      <c r="CL423" s="127"/>
      <c r="CM423" s="127"/>
      <c r="CN423" s="127"/>
      <c r="CO423" s="127"/>
      <c r="CP423" s="127"/>
      <c r="CQ423" s="127"/>
      <c r="CR423" s="127"/>
      <c r="CS423" s="127"/>
      <c r="CT423" s="127"/>
      <c r="CU423" s="127"/>
      <c r="CV423" s="127"/>
      <c r="CW423" s="127"/>
      <c r="CX423" s="127"/>
      <c r="CY423" s="127"/>
      <c r="CZ423" s="127"/>
      <c r="DA423" s="127"/>
      <c r="DB423" s="127"/>
      <c r="DC423" s="127"/>
      <c r="DD423" s="127"/>
      <c r="DE423" s="127"/>
      <c r="DF423" s="127"/>
      <c r="DG423" s="127"/>
      <c r="DH423" s="128"/>
      <c r="DI423" s="43"/>
      <c r="FX423" s="155"/>
    </row>
    <row r="424" spans="2:180" ht="6.75" customHeight="1">
      <c r="B424" s="121"/>
      <c r="C424" s="121"/>
      <c r="D424" s="121"/>
      <c r="E424" s="121"/>
      <c r="F424" s="121"/>
      <c r="G424" s="121"/>
      <c r="H424" s="121"/>
      <c r="I424" s="13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H424" s="133"/>
      <c r="AI424" s="133"/>
      <c r="AJ424" s="133"/>
      <c r="AK424" s="133"/>
      <c r="AL424" s="133"/>
      <c r="AM424" s="133"/>
      <c r="AN424" s="133"/>
      <c r="AO424" s="133"/>
      <c r="AP424" s="133"/>
      <c r="AQ424" s="133"/>
      <c r="AR424" s="133"/>
      <c r="AS424" s="133"/>
      <c r="AT424" s="133"/>
      <c r="AU424" s="133"/>
      <c r="AV424" s="133"/>
      <c r="AW424" s="133"/>
      <c r="AX424" s="133"/>
      <c r="AY424" s="133"/>
      <c r="AZ424" s="133"/>
      <c r="BA424" s="133"/>
      <c r="BB424" s="133"/>
      <c r="BC424" s="134"/>
      <c r="BG424" s="179"/>
      <c r="BH424" s="179"/>
      <c r="BI424" s="179"/>
      <c r="BJ424" s="179"/>
      <c r="BK424" s="179"/>
      <c r="BL424" s="179"/>
      <c r="BM424" s="259"/>
      <c r="BN424" s="253"/>
      <c r="BO424" s="254"/>
      <c r="BP424" s="254"/>
      <c r="BQ424" s="254"/>
      <c r="BR424" s="254"/>
      <c r="BS424" s="254"/>
      <c r="BT424" s="254"/>
      <c r="BU424" s="254"/>
      <c r="BV424" s="254"/>
      <c r="BW424" s="254"/>
      <c r="BX424" s="255"/>
      <c r="BY424" s="237"/>
      <c r="BZ424" s="238"/>
      <c r="CA424" s="238"/>
      <c r="CB424" s="238"/>
      <c r="CC424" s="238"/>
      <c r="CD424" s="238"/>
      <c r="CE424" s="238"/>
      <c r="CF424" s="239"/>
      <c r="CG424" s="129"/>
      <c r="CH424" s="130"/>
      <c r="CI424" s="130"/>
      <c r="CJ424" s="130"/>
      <c r="CK424" s="130"/>
      <c r="CL424" s="130"/>
      <c r="CM424" s="130"/>
      <c r="CN424" s="130"/>
      <c r="CO424" s="130"/>
      <c r="CP424" s="130"/>
      <c r="CQ424" s="130"/>
      <c r="CR424" s="130"/>
      <c r="CS424" s="130"/>
      <c r="CT424" s="130"/>
      <c r="CU424" s="130"/>
      <c r="CV424" s="130"/>
      <c r="CW424" s="130"/>
      <c r="CX424" s="130"/>
      <c r="CY424" s="130"/>
      <c r="CZ424" s="130"/>
      <c r="DA424" s="130"/>
      <c r="DB424" s="130"/>
      <c r="DC424" s="130"/>
      <c r="DD424" s="130"/>
      <c r="DE424" s="130"/>
      <c r="DF424" s="130"/>
      <c r="DG424" s="130"/>
      <c r="DH424" s="131"/>
      <c r="DI424" s="43"/>
      <c r="FX424" s="155"/>
    </row>
    <row r="425" spans="59:180" ht="6.75" customHeight="1">
      <c r="BG425" s="179"/>
      <c r="BH425" s="179"/>
      <c r="BI425" s="179"/>
      <c r="BJ425" s="179"/>
      <c r="BK425" s="179"/>
      <c r="BL425" s="179"/>
      <c r="BM425" s="259"/>
      <c r="BN425" s="256"/>
      <c r="BO425" s="257"/>
      <c r="BP425" s="257"/>
      <c r="BQ425" s="257"/>
      <c r="BR425" s="257"/>
      <c r="BS425" s="257"/>
      <c r="BT425" s="257"/>
      <c r="BU425" s="257"/>
      <c r="BV425" s="257"/>
      <c r="BW425" s="257"/>
      <c r="BX425" s="258"/>
      <c r="BY425" s="237"/>
      <c r="BZ425" s="238"/>
      <c r="CA425" s="238"/>
      <c r="CB425" s="238"/>
      <c r="CC425" s="238"/>
      <c r="CD425" s="238"/>
      <c r="CE425" s="238"/>
      <c r="CF425" s="239"/>
      <c r="CG425" s="132"/>
      <c r="CH425" s="133"/>
      <c r="CI425" s="133"/>
      <c r="CJ425" s="133"/>
      <c r="CK425" s="133"/>
      <c r="CL425" s="133"/>
      <c r="CM425" s="133"/>
      <c r="CN425" s="133"/>
      <c r="CO425" s="133"/>
      <c r="CP425" s="133"/>
      <c r="CQ425" s="133"/>
      <c r="CR425" s="133"/>
      <c r="CS425" s="133"/>
      <c r="CT425" s="133"/>
      <c r="CU425" s="133"/>
      <c r="CV425" s="133"/>
      <c r="CW425" s="133"/>
      <c r="CX425" s="133"/>
      <c r="CY425" s="133"/>
      <c r="CZ425" s="133"/>
      <c r="DA425" s="133"/>
      <c r="DB425" s="133"/>
      <c r="DC425" s="133"/>
      <c r="DD425" s="133"/>
      <c r="DE425" s="133"/>
      <c r="DF425" s="133"/>
      <c r="DG425" s="133"/>
      <c r="DH425" s="134"/>
      <c r="DI425" s="43"/>
      <c r="FX425" s="156"/>
    </row>
    <row r="426" spans="2:113" ht="6.75" customHeight="1">
      <c r="B426" s="126">
        <f>MID(FY422,51,200)</f>
      </c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  <c r="AB426" s="127"/>
      <c r="AC426" s="127"/>
      <c r="AD426" s="127"/>
      <c r="AE426" s="127"/>
      <c r="AF426" s="127"/>
      <c r="AG426" s="127"/>
      <c r="AH426" s="127"/>
      <c r="AI426" s="127"/>
      <c r="AJ426" s="127"/>
      <c r="AK426" s="127"/>
      <c r="AL426" s="127"/>
      <c r="AM426" s="127"/>
      <c r="AN426" s="127"/>
      <c r="AO426" s="127"/>
      <c r="AP426" s="127"/>
      <c r="AQ426" s="127"/>
      <c r="AR426" s="127"/>
      <c r="AS426" s="127"/>
      <c r="AT426" s="127"/>
      <c r="AU426" s="127"/>
      <c r="AV426" s="127"/>
      <c r="AW426" s="127"/>
      <c r="AX426" s="127"/>
      <c r="AY426" s="127"/>
      <c r="AZ426" s="127"/>
      <c r="BA426" s="127"/>
      <c r="BB426" s="127"/>
      <c r="BC426" s="128"/>
      <c r="DI426" s="43"/>
    </row>
    <row r="427" spans="2:113" ht="6.75" customHeight="1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  <c r="AF427" s="130"/>
      <c r="AG427" s="130"/>
      <c r="AH427" s="130"/>
      <c r="AI427" s="130"/>
      <c r="AJ427" s="130"/>
      <c r="AK427" s="130"/>
      <c r="AL427" s="130"/>
      <c r="AM427" s="130"/>
      <c r="AN427" s="130"/>
      <c r="AO427" s="130"/>
      <c r="AP427" s="130"/>
      <c r="AQ427" s="130"/>
      <c r="AR427" s="130"/>
      <c r="AS427" s="130"/>
      <c r="AT427" s="130"/>
      <c r="AU427" s="130"/>
      <c r="AV427" s="130"/>
      <c r="AW427" s="130"/>
      <c r="AX427" s="130"/>
      <c r="AY427" s="130"/>
      <c r="AZ427" s="130"/>
      <c r="BA427" s="130"/>
      <c r="BB427" s="130"/>
      <c r="BC427" s="131"/>
      <c r="BG427" s="121" t="s">
        <v>73</v>
      </c>
      <c r="BH427" s="121"/>
      <c r="BI427" s="121"/>
      <c r="BJ427" s="121"/>
      <c r="BK427" s="121"/>
      <c r="BL427" s="121"/>
      <c r="BM427" s="121"/>
      <c r="BN427" s="126"/>
      <c r="BO427" s="127"/>
      <c r="BP427" s="127"/>
      <c r="BQ427" s="127"/>
      <c r="BR427" s="127"/>
      <c r="BS427" s="127"/>
      <c r="BT427" s="127"/>
      <c r="BU427" s="127"/>
      <c r="BV427" s="127"/>
      <c r="BW427" s="127"/>
      <c r="BX427" s="127"/>
      <c r="BY427" s="127"/>
      <c r="BZ427" s="127"/>
      <c r="CA427" s="127"/>
      <c r="CB427" s="127"/>
      <c r="CC427" s="127"/>
      <c r="CD427" s="127"/>
      <c r="CE427" s="127"/>
      <c r="CF427" s="127"/>
      <c r="CG427" s="127"/>
      <c r="CH427" s="127"/>
      <c r="CI427" s="127"/>
      <c r="CJ427" s="127"/>
      <c r="CK427" s="127"/>
      <c r="CL427" s="127"/>
      <c r="CM427" s="127"/>
      <c r="CN427" s="127"/>
      <c r="CO427" s="127"/>
      <c r="CP427" s="127"/>
      <c r="CQ427" s="127"/>
      <c r="CR427" s="127"/>
      <c r="CS427" s="127"/>
      <c r="CT427" s="127"/>
      <c r="CU427" s="127"/>
      <c r="CV427" s="127"/>
      <c r="CW427" s="127"/>
      <c r="CX427" s="127"/>
      <c r="CY427" s="127"/>
      <c r="CZ427" s="127"/>
      <c r="DA427" s="127"/>
      <c r="DB427" s="127"/>
      <c r="DC427" s="127"/>
      <c r="DD427" s="127"/>
      <c r="DE427" s="127"/>
      <c r="DF427" s="127"/>
      <c r="DG427" s="127"/>
      <c r="DH427" s="128"/>
      <c r="DI427" s="43"/>
    </row>
    <row r="428" spans="2:113" ht="6.75" customHeight="1">
      <c r="B428" s="132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3"/>
      <c r="AQ428" s="133"/>
      <c r="AR428" s="133"/>
      <c r="AS428" s="133"/>
      <c r="AT428" s="133"/>
      <c r="AU428" s="133"/>
      <c r="AV428" s="133"/>
      <c r="AW428" s="133"/>
      <c r="AX428" s="133"/>
      <c r="AY428" s="133"/>
      <c r="AZ428" s="133"/>
      <c r="BA428" s="133"/>
      <c r="BB428" s="133"/>
      <c r="BC428" s="134"/>
      <c r="BG428" s="121"/>
      <c r="BH428" s="121"/>
      <c r="BI428" s="121"/>
      <c r="BJ428" s="121"/>
      <c r="BK428" s="121"/>
      <c r="BL428" s="121"/>
      <c r="BM428" s="121"/>
      <c r="BN428" s="129"/>
      <c r="BO428" s="130"/>
      <c r="BP428" s="130"/>
      <c r="BQ428" s="130"/>
      <c r="BR428" s="130"/>
      <c r="BS428" s="130"/>
      <c r="BT428" s="130"/>
      <c r="BU428" s="130"/>
      <c r="BV428" s="130"/>
      <c r="BW428" s="130"/>
      <c r="BX428" s="130"/>
      <c r="BY428" s="130"/>
      <c r="BZ428" s="130"/>
      <c r="CA428" s="130"/>
      <c r="CB428" s="130"/>
      <c r="CC428" s="130"/>
      <c r="CD428" s="130"/>
      <c r="CE428" s="130"/>
      <c r="CF428" s="130"/>
      <c r="CG428" s="130"/>
      <c r="CH428" s="130"/>
      <c r="CI428" s="130"/>
      <c r="CJ428" s="130"/>
      <c r="CK428" s="130"/>
      <c r="CL428" s="130"/>
      <c r="CM428" s="130"/>
      <c r="CN428" s="130"/>
      <c r="CO428" s="130"/>
      <c r="CP428" s="130"/>
      <c r="CQ428" s="130"/>
      <c r="CR428" s="130"/>
      <c r="CS428" s="130"/>
      <c r="CT428" s="130"/>
      <c r="CU428" s="130"/>
      <c r="CV428" s="130"/>
      <c r="CW428" s="130"/>
      <c r="CX428" s="130"/>
      <c r="CY428" s="130"/>
      <c r="CZ428" s="130"/>
      <c r="DA428" s="130"/>
      <c r="DB428" s="130"/>
      <c r="DC428" s="130"/>
      <c r="DD428" s="130"/>
      <c r="DE428" s="130"/>
      <c r="DF428" s="130"/>
      <c r="DG428" s="130"/>
      <c r="DH428" s="131"/>
      <c r="DI428" s="43"/>
    </row>
    <row r="429" spans="59:113" ht="6.75" customHeight="1">
      <c r="BG429" s="121"/>
      <c r="BH429" s="121"/>
      <c r="BI429" s="121"/>
      <c r="BJ429" s="121"/>
      <c r="BK429" s="121"/>
      <c r="BL429" s="121"/>
      <c r="BM429" s="121"/>
      <c r="BN429" s="132"/>
      <c r="BO429" s="133"/>
      <c r="BP429" s="133"/>
      <c r="BQ429" s="133"/>
      <c r="BR429" s="133"/>
      <c r="BS429" s="133"/>
      <c r="BT429" s="133"/>
      <c r="BU429" s="133"/>
      <c r="BV429" s="133"/>
      <c r="BW429" s="133"/>
      <c r="BX429" s="133"/>
      <c r="BY429" s="133"/>
      <c r="BZ429" s="133"/>
      <c r="CA429" s="133"/>
      <c r="CB429" s="133"/>
      <c r="CC429" s="133"/>
      <c r="CD429" s="133"/>
      <c r="CE429" s="133"/>
      <c r="CF429" s="133"/>
      <c r="CG429" s="133"/>
      <c r="CH429" s="133"/>
      <c r="CI429" s="133"/>
      <c r="CJ429" s="133"/>
      <c r="CK429" s="133"/>
      <c r="CL429" s="133"/>
      <c r="CM429" s="133"/>
      <c r="CN429" s="133"/>
      <c r="CO429" s="133"/>
      <c r="CP429" s="133"/>
      <c r="CQ429" s="133"/>
      <c r="CR429" s="133"/>
      <c r="CS429" s="133"/>
      <c r="CT429" s="133"/>
      <c r="CU429" s="133"/>
      <c r="CV429" s="133"/>
      <c r="CW429" s="133"/>
      <c r="CX429" s="133"/>
      <c r="CY429" s="133"/>
      <c r="CZ429" s="133"/>
      <c r="DA429" s="133"/>
      <c r="DB429" s="133"/>
      <c r="DC429" s="133"/>
      <c r="DD429" s="133"/>
      <c r="DE429" s="133"/>
      <c r="DF429" s="133"/>
      <c r="DG429" s="133"/>
      <c r="DH429" s="134"/>
      <c r="DI429" s="43"/>
    </row>
    <row r="430" spans="2:113" ht="6.75" customHeight="1">
      <c r="B430" s="223" t="s">
        <v>74</v>
      </c>
      <c r="C430" s="223"/>
      <c r="D430" s="223"/>
      <c r="E430" s="223"/>
      <c r="F430" s="223"/>
      <c r="G430" s="223"/>
      <c r="H430" s="223"/>
      <c r="I430" s="223"/>
      <c r="J430" s="223"/>
      <c r="K430" s="223"/>
      <c r="L430" s="223"/>
      <c r="M430" s="223"/>
      <c r="N430" s="223"/>
      <c r="O430" s="126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8"/>
      <c r="AA430" s="5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DI430" s="43"/>
    </row>
    <row r="431" spans="2:113" ht="6.75" customHeight="1">
      <c r="B431" s="223"/>
      <c r="C431" s="223"/>
      <c r="D431" s="223"/>
      <c r="E431" s="223"/>
      <c r="F431" s="223"/>
      <c r="G431" s="223"/>
      <c r="H431" s="223"/>
      <c r="I431" s="223"/>
      <c r="J431" s="223"/>
      <c r="K431" s="223"/>
      <c r="L431" s="223"/>
      <c r="M431" s="223"/>
      <c r="N431" s="223"/>
      <c r="O431" s="129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1"/>
      <c r="AA431" s="5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G431" s="126"/>
      <c r="BH431" s="127"/>
      <c r="BI431" s="127"/>
      <c r="BJ431" s="127"/>
      <c r="BK431" s="127"/>
      <c r="BL431" s="127"/>
      <c r="BM431" s="127"/>
      <c r="BN431" s="127"/>
      <c r="BO431" s="127"/>
      <c r="BP431" s="127"/>
      <c r="BQ431" s="127"/>
      <c r="BR431" s="127"/>
      <c r="BS431" s="127"/>
      <c r="BT431" s="127"/>
      <c r="BU431" s="127"/>
      <c r="BV431" s="127"/>
      <c r="BW431" s="127"/>
      <c r="BX431" s="127"/>
      <c r="BY431" s="127"/>
      <c r="BZ431" s="127"/>
      <c r="CA431" s="127"/>
      <c r="CB431" s="127"/>
      <c r="CC431" s="127"/>
      <c r="CD431" s="127"/>
      <c r="CE431" s="127"/>
      <c r="CF431" s="127"/>
      <c r="CG431" s="127"/>
      <c r="CH431" s="127"/>
      <c r="CI431" s="127"/>
      <c r="CJ431" s="127"/>
      <c r="CK431" s="127"/>
      <c r="CL431" s="127"/>
      <c r="CM431" s="127"/>
      <c r="CN431" s="127"/>
      <c r="CO431" s="127"/>
      <c r="CP431" s="127"/>
      <c r="CQ431" s="127"/>
      <c r="CR431" s="127"/>
      <c r="CS431" s="127"/>
      <c r="CT431" s="127"/>
      <c r="CU431" s="127"/>
      <c r="CV431" s="127"/>
      <c r="CW431" s="127"/>
      <c r="CX431" s="127"/>
      <c r="CY431" s="127"/>
      <c r="CZ431" s="127"/>
      <c r="DA431" s="127"/>
      <c r="DB431" s="127"/>
      <c r="DC431" s="127"/>
      <c r="DD431" s="127"/>
      <c r="DE431" s="127"/>
      <c r="DF431" s="127"/>
      <c r="DG431" s="127"/>
      <c r="DH431" s="128"/>
      <c r="DI431" s="43"/>
    </row>
    <row r="432" spans="2:113" ht="6.75" customHeight="1">
      <c r="B432" s="223"/>
      <c r="C432" s="223"/>
      <c r="D432" s="223"/>
      <c r="E432" s="223"/>
      <c r="F432" s="223"/>
      <c r="G432" s="223"/>
      <c r="H432" s="223"/>
      <c r="I432" s="223"/>
      <c r="J432" s="223"/>
      <c r="K432" s="223"/>
      <c r="L432" s="223"/>
      <c r="M432" s="223"/>
      <c r="N432" s="223"/>
      <c r="O432" s="132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4"/>
      <c r="AA432" s="5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G432" s="129"/>
      <c r="BH432" s="130"/>
      <c r="BI432" s="130"/>
      <c r="BJ432" s="130"/>
      <c r="BK432" s="130"/>
      <c r="BL432" s="130"/>
      <c r="BM432" s="130"/>
      <c r="BN432" s="130"/>
      <c r="BO432" s="130"/>
      <c r="BP432" s="130"/>
      <c r="BQ432" s="130"/>
      <c r="BR432" s="130"/>
      <c r="BS432" s="130"/>
      <c r="BT432" s="130"/>
      <c r="BU432" s="130"/>
      <c r="BV432" s="130"/>
      <c r="BW432" s="130"/>
      <c r="BX432" s="130"/>
      <c r="BY432" s="130"/>
      <c r="BZ432" s="130"/>
      <c r="CA432" s="130"/>
      <c r="CB432" s="130"/>
      <c r="CC432" s="130"/>
      <c r="CD432" s="130"/>
      <c r="CE432" s="130"/>
      <c r="CF432" s="130"/>
      <c r="CG432" s="130"/>
      <c r="CH432" s="130"/>
      <c r="CI432" s="130"/>
      <c r="CJ432" s="130"/>
      <c r="CK432" s="130"/>
      <c r="CL432" s="130"/>
      <c r="CM432" s="130"/>
      <c r="CN432" s="130"/>
      <c r="CO432" s="130"/>
      <c r="CP432" s="130"/>
      <c r="CQ432" s="130"/>
      <c r="CR432" s="130"/>
      <c r="CS432" s="130"/>
      <c r="CT432" s="130"/>
      <c r="CU432" s="130"/>
      <c r="CV432" s="130"/>
      <c r="CW432" s="130"/>
      <c r="CX432" s="130"/>
      <c r="CY432" s="130"/>
      <c r="CZ432" s="130"/>
      <c r="DA432" s="130"/>
      <c r="DB432" s="130"/>
      <c r="DC432" s="130"/>
      <c r="DD432" s="130"/>
      <c r="DE432" s="130"/>
      <c r="DF432" s="130"/>
      <c r="DG432" s="130"/>
      <c r="DH432" s="131"/>
      <c r="DI432" s="43"/>
    </row>
    <row r="433" spans="59:113" ht="6.75" customHeight="1">
      <c r="BG433" s="132"/>
      <c r="BH433" s="133"/>
      <c r="BI433" s="133"/>
      <c r="BJ433" s="133"/>
      <c r="BK433" s="133"/>
      <c r="BL433" s="133"/>
      <c r="BM433" s="133"/>
      <c r="BN433" s="133"/>
      <c r="BO433" s="133"/>
      <c r="BP433" s="133"/>
      <c r="BQ433" s="133"/>
      <c r="BR433" s="133"/>
      <c r="BS433" s="133"/>
      <c r="BT433" s="133"/>
      <c r="BU433" s="133"/>
      <c r="BV433" s="133"/>
      <c r="BW433" s="133"/>
      <c r="BX433" s="133"/>
      <c r="BY433" s="133"/>
      <c r="BZ433" s="133"/>
      <c r="CA433" s="133"/>
      <c r="CB433" s="133"/>
      <c r="CC433" s="133"/>
      <c r="CD433" s="133"/>
      <c r="CE433" s="133"/>
      <c r="CF433" s="133"/>
      <c r="CG433" s="133"/>
      <c r="CH433" s="133"/>
      <c r="CI433" s="133"/>
      <c r="CJ433" s="133"/>
      <c r="CK433" s="133"/>
      <c r="CL433" s="133"/>
      <c r="CM433" s="133"/>
      <c r="CN433" s="133"/>
      <c r="CO433" s="133"/>
      <c r="CP433" s="133"/>
      <c r="CQ433" s="133"/>
      <c r="CR433" s="133"/>
      <c r="CS433" s="133"/>
      <c r="CT433" s="133"/>
      <c r="CU433" s="133"/>
      <c r="CV433" s="133"/>
      <c r="CW433" s="133"/>
      <c r="CX433" s="133"/>
      <c r="CY433" s="133"/>
      <c r="CZ433" s="133"/>
      <c r="DA433" s="133"/>
      <c r="DB433" s="133"/>
      <c r="DC433" s="133"/>
      <c r="DD433" s="133"/>
      <c r="DE433" s="133"/>
      <c r="DF433" s="133"/>
      <c r="DG433" s="133"/>
      <c r="DH433" s="134"/>
      <c r="DI433" s="43"/>
    </row>
    <row r="434" spans="2:113" ht="6.75" customHeight="1">
      <c r="B434" s="123" t="s">
        <v>78</v>
      </c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73">
        <f>IF(ISERROR(SEARCH("A",""))=TRUE,"","X")</f>
      </c>
      <c r="P434" s="173"/>
      <c r="Q434" s="129" t="s">
        <v>79</v>
      </c>
      <c r="R434" s="130"/>
      <c r="S434" s="130"/>
      <c r="U434" s="173">
        <f>IF(ISERROR(SEARCH("B",""))=TRUE,"","X")</f>
      </c>
      <c r="V434" s="173"/>
      <c r="W434" s="129" t="s">
        <v>80</v>
      </c>
      <c r="X434" s="130"/>
      <c r="Y434" s="130"/>
      <c r="AA434" s="173">
        <f>IF(ISERROR(SEARCH("C",""))=TRUE,"","X")</f>
      </c>
      <c r="AB434" s="173"/>
      <c r="AC434" s="129" t="s">
        <v>81</v>
      </c>
      <c r="AD434" s="130"/>
      <c r="AE434" s="130"/>
      <c r="AG434" s="173">
        <f>IF(ISERROR(SEARCH("D",""))=TRUE,"","X")</f>
      </c>
      <c r="AH434" s="173"/>
      <c r="AI434" s="129" t="s">
        <v>82</v>
      </c>
      <c r="AJ434" s="130"/>
      <c r="AK434" s="130"/>
      <c r="AM434" s="173">
        <f>IF(ISERROR(SEARCH("D",""))=TRUE,"","X")</f>
      </c>
      <c r="AN434" s="173"/>
      <c r="AO434" s="129" t="s">
        <v>83</v>
      </c>
      <c r="AP434" s="130"/>
      <c r="AQ434" s="130"/>
      <c r="DI434" s="43"/>
    </row>
    <row r="435" spans="2:113" ht="6.75" customHeight="1"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73"/>
      <c r="P435" s="173"/>
      <c r="Q435" s="129"/>
      <c r="R435" s="130"/>
      <c r="S435" s="130"/>
      <c r="U435" s="173"/>
      <c r="V435" s="173"/>
      <c r="W435" s="129"/>
      <c r="X435" s="130"/>
      <c r="Y435" s="130"/>
      <c r="AA435" s="173"/>
      <c r="AB435" s="173"/>
      <c r="AC435" s="129"/>
      <c r="AD435" s="130"/>
      <c r="AE435" s="130"/>
      <c r="AG435" s="173"/>
      <c r="AH435" s="173"/>
      <c r="AI435" s="129"/>
      <c r="AJ435" s="130"/>
      <c r="AK435" s="130"/>
      <c r="AM435" s="173"/>
      <c r="AN435" s="173"/>
      <c r="AO435" s="129"/>
      <c r="AP435" s="130"/>
      <c r="AQ435" s="130"/>
      <c r="BG435" s="223" t="s">
        <v>74</v>
      </c>
      <c r="BH435" s="223"/>
      <c r="BI435" s="223"/>
      <c r="BJ435" s="223"/>
      <c r="BK435" s="223"/>
      <c r="BL435" s="223"/>
      <c r="BM435" s="223"/>
      <c r="BN435" s="223"/>
      <c r="BO435" s="223"/>
      <c r="BP435" s="223"/>
      <c r="BQ435" s="223"/>
      <c r="BR435" s="223"/>
      <c r="BS435" s="223"/>
      <c r="BT435" s="126"/>
      <c r="BU435" s="127"/>
      <c r="BV435" s="127"/>
      <c r="BW435" s="127"/>
      <c r="BX435" s="127"/>
      <c r="BY435" s="127"/>
      <c r="BZ435" s="127"/>
      <c r="CA435" s="127"/>
      <c r="CB435" s="127"/>
      <c r="CC435" s="127"/>
      <c r="CD435" s="127"/>
      <c r="CE435" s="128"/>
      <c r="CF435" s="5"/>
      <c r="CG435" s="22"/>
      <c r="CH435" s="312" t="s">
        <v>84</v>
      </c>
      <c r="CI435" s="312"/>
      <c r="CJ435" s="312"/>
      <c r="CK435" s="312"/>
      <c r="CL435" s="312"/>
      <c r="CM435" s="312"/>
      <c r="CN435" s="312"/>
      <c r="CO435" s="312"/>
      <c r="CP435" s="312"/>
      <c r="CQ435" s="312"/>
      <c r="CR435" s="312"/>
      <c r="CS435" s="313"/>
      <c r="CT435" s="126"/>
      <c r="CU435" s="127"/>
      <c r="CV435" s="127"/>
      <c r="CW435" s="127"/>
      <c r="CX435" s="127"/>
      <c r="CY435" s="127"/>
      <c r="CZ435" s="127"/>
      <c r="DA435" s="127"/>
      <c r="DB435" s="128"/>
      <c r="DC435" s="135" t="s">
        <v>85</v>
      </c>
      <c r="DD435" s="136"/>
      <c r="DE435" s="136"/>
      <c r="DF435" s="136"/>
      <c r="DG435" s="136"/>
      <c r="DH435" s="136"/>
      <c r="DI435" s="136"/>
    </row>
    <row r="436" spans="59:113" ht="6.75" customHeight="1">
      <c r="BG436" s="223"/>
      <c r="BH436" s="223"/>
      <c r="BI436" s="223"/>
      <c r="BJ436" s="223"/>
      <c r="BK436" s="223"/>
      <c r="BL436" s="223"/>
      <c r="BM436" s="223"/>
      <c r="BN436" s="223"/>
      <c r="BO436" s="223"/>
      <c r="BP436" s="223"/>
      <c r="BQ436" s="223"/>
      <c r="BR436" s="223"/>
      <c r="BS436" s="223"/>
      <c r="BT436" s="129"/>
      <c r="BU436" s="130"/>
      <c r="BV436" s="130"/>
      <c r="BW436" s="130"/>
      <c r="BX436" s="130"/>
      <c r="BY436" s="130"/>
      <c r="BZ436" s="130"/>
      <c r="CA436" s="130"/>
      <c r="CB436" s="130"/>
      <c r="CC436" s="130"/>
      <c r="CD436" s="130"/>
      <c r="CE436" s="131"/>
      <c r="CF436" s="5"/>
      <c r="CG436" s="22"/>
      <c r="CH436" s="312"/>
      <c r="CI436" s="312"/>
      <c r="CJ436" s="312"/>
      <c r="CK436" s="312"/>
      <c r="CL436" s="312"/>
      <c r="CM436" s="312"/>
      <c r="CN436" s="312"/>
      <c r="CO436" s="312"/>
      <c r="CP436" s="312"/>
      <c r="CQ436" s="312"/>
      <c r="CR436" s="312"/>
      <c r="CS436" s="313"/>
      <c r="CT436" s="129"/>
      <c r="CU436" s="130"/>
      <c r="CV436" s="130"/>
      <c r="CW436" s="130"/>
      <c r="CX436" s="130"/>
      <c r="CY436" s="130"/>
      <c r="CZ436" s="130"/>
      <c r="DA436" s="130"/>
      <c r="DB436" s="131"/>
      <c r="DC436" s="135"/>
      <c r="DD436" s="136"/>
      <c r="DE436" s="136"/>
      <c r="DF436" s="136"/>
      <c r="DG436" s="136"/>
      <c r="DH436" s="136"/>
      <c r="DI436" s="136"/>
    </row>
    <row r="437" spans="2:113" ht="6.75" customHeight="1">
      <c r="B437" s="123" t="s">
        <v>84</v>
      </c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6"/>
      <c r="O437" s="127"/>
      <c r="P437" s="127"/>
      <c r="Q437" s="127"/>
      <c r="R437" s="127"/>
      <c r="S437" s="127"/>
      <c r="T437" s="127"/>
      <c r="U437" s="127"/>
      <c r="V437" s="128"/>
      <c r="W437" s="135" t="s">
        <v>85</v>
      </c>
      <c r="X437" s="136"/>
      <c r="Y437" s="136"/>
      <c r="Z437" s="136"/>
      <c r="AA437" s="136"/>
      <c r="AB437" s="136"/>
      <c r="AC437" s="136"/>
      <c r="BG437" s="223"/>
      <c r="BH437" s="223"/>
      <c r="BI437" s="223"/>
      <c r="BJ437" s="223"/>
      <c r="BK437" s="223"/>
      <c r="BL437" s="223"/>
      <c r="BM437" s="223"/>
      <c r="BN437" s="223"/>
      <c r="BO437" s="223"/>
      <c r="BP437" s="223"/>
      <c r="BQ437" s="223"/>
      <c r="BR437" s="223"/>
      <c r="BS437" s="223"/>
      <c r="BT437" s="132"/>
      <c r="BU437" s="133"/>
      <c r="BV437" s="133"/>
      <c r="BW437" s="133"/>
      <c r="BX437" s="133"/>
      <c r="BY437" s="133"/>
      <c r="BZ437" s="133"/>
      <c r="CA437" s="133"/>
      <c r="CB437" s="133"/>
      <c r="CC437" s="133"/>
      <c r="CD437" s="133"/>
      <c r="CE437" s="134"/>
      <c r="CF437" s="5"/>
      <c r="CG437" s="22"/>
      <c r="CH437" s="312"/>
      <c r="CI437" s="312"/>
      <c r="CJ437" s="312"/>
      <c r="CK437" s="312"/>
      <c r="CL437" s="312"/>
      <c r="CM437" s="312"/>
      <c r="CN437" s="312"/>
      <c r="CO437" s="312"/>
      <c r="CP437" s="312"/>
      <c r="CQ437" s="312"/>
      <c r="CR437" s="312"/>
      <c r="CS437" s="313"/>
      <c r="CT437" s="132"/>
      <c r="CU437" s="133"/>
      <c r="CV437" s="133"/>
      <c r="CW437" s="133"/>
      <c r="CX437" s="133"/>
      <c r="CY437" s="133"/>
      <c r="CZ437" s="133"/>
      <c r="DA437" s="133"/>
      <c r="DB437" s="134"/>
      <c r="DC437" s="135"/>
      <c r="DD437" s="136"/>
      <c r="DE437" s="136"/>
      <c r="DF437" s="136"/>
      <c r="DG437" s="136"/>
      <c r="DH437" s="136"/>
      <c r="DI437" s="136"/>
    </row>
    <row r="438" spans="2:113" ht="6.75" customHeight="1"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9"/>
      <c r="O438" s="130"/>
      <c r="P438" s="130"/>
      <c r="Q438" s="130"/>
      <c r="R438" s="130"/>
      <c r="S438" s="130"/>
      <c r="T438" s="130"/>
      <c r="U438" s="130"/>
      <c r="V438" s="131"/>
      <c r="W438" s="135"/>
      <c r="X438" s="136"/>
      <c r="Y438" s="136"/>
      <c r="Z438" s="136"/>
      <c r="AA438" s="136"/>
      <c r="AB438" s="136"/>
      <c r="AC438" s="136"/>
      <c r="DI438" s="43"/>
    </row>
    <row r="439" spans="2:113" ht="6.75" customHeight="1"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32"/>
      <c r="O439" s="133"/>
      <c r="P439" s="133"/>
      <c r="Q439" s="133"/>
      <c r="R439" s="133"/>
      <c r="S439" s="133"/>
      <c r="T439" s="133"/>
      <c r="U439" s="133"/>
      <c r="V439" s="134"/>
      <c r="W439" s="135"/>
      <c r="X439" s="136"/>
      <c r="Y439" s="136"/>
      <c r="Z439" s="136"/>
      <c r="AA439" s="136"/>
      <c r="AB439" s="136"/>
      <c r="AC439" s="136"/>
      <c r="BG439" s="123" t="s">
        <v>78</v>
      </c>
      <c r="BH439" s="123"/>
      <c r="BI439" s="123"/>
      <c r="BJ439" s="123"/>
      <c r="BK439" s="123"/>
      <c r="BL439" s="123"/>
      <c r="BM439" s="123"/>
      <c r="BN439" s="123"/>
      <c r="BO439" s="123"/>
      <c r="BP439" s="123"/>
      <c r="BQ439" s="123"/>
      <c r="BR439" s="123"/>
      <c r="BS439" s="123"/>
      <c r="BT439" s="173"/>
      <c r="BU439" s="173"/>
      <c r="BV439" s="129" t="s">
        <v>79</v>
      </c>
      <c r="BW439" s="130"/>
      <c r="BX439" s="130"/>
      <c r="BZ439" s="173"/>
      <c r="CA439" s="173"/>
      <c r="CB439" s="129" t="s">
        <v>80</v>
      </c>
      <c r="CC439" s="130"/>
      <c r="CD439" s="130"/>
      <c r="CF439" s="173"/>
      <c r="CG439" s="173"/>
      <c r="CH439" s="129" t="s">
        <v>81</v>
      </c>
      <c r="CI439" s="130"/>
      <c r="CJ439" s="130"/>
      <c r="CL439" s="173"/>
      <c r="CM439" s="173"/>
      <c r="CN439" s="129" t="s">
        <v>82</v>
      </c>
      <c r="CO439" s="130"/>
      <c r="CP439" s="130"/>
      <c r="CR439" s="173"/>
      <c r="CS439" s="173"/>
      <c r="CT439" s="129" t="s">
        <v>83</v>
      </c>
      <c r="CU439" s="130"/>
      <c r="CV439" s="130"/>
      <c r="DI439" s="43"/>
    </row>
    <row r="440" spans="59:113" ht="7.5" customHeight="1">
      <c r="BG440" s="123"/>
      <c r="BH440" s="123"/>
      <c r="BI440" s="123"/>
      <c r="BJ440" s="123"/>
      <c r="BK440" s="123"/>
      <c r="BL440" s="123"/>
      <c r="BM440" s="123"/>
      <c r="BN440" s="123"/>
      <c r="BO440" s="123"/>
      <c r="BP440" s="123"/>
      <c r="BQ440" s="123"/>
      <c r="BR440" s="123"/>
      <c r="BS440" s="123"/>
      <c r="BT440" s="173"/>
      <c r="BU440" s="173"/>
      <c r="BV440" s="129"/>
      <c r="BW440" s="130"/>
      <c r="BX440" s="130"/>
      <c r="BZ440" s="173"/>
      <c r="CA440" s="173"/>
      <c r="CB440" s="129"/>
      <c r="CC440" s="130"/>
      <c r="CD440" s="130"/>
      <c r="CF440" s="173"/>
      <c r="CG440" s="173"/>
      <c r="CH440" s="129"/>
      <c r="CI440" s="130"/>
      <c r="CJ440" s="130"/>
      <c r="CL440" s="173"/>
      <c r="CM440" s="173"/>
      <c r="CN440" s="129"/>
      <c r="CO440" s="130"/>
      <c r="CP440" s="130"/>
      <c r="CR440" s="173"/>
      <c r="CS440" s="173"/>
      <c r="CT440" s="129"/>
      <c r="CU440" s="130"/>
      <c r="CV440" s="130"/>
      <c r="DI440" s="43"/>
    </row>
    <row r="441" spans="59:113" ht="7.5" customHeight="1">
      <c r="BG441" s="84"/>
      <c r="BH441" s="84"/>
      <c r="BI441" s="84"/>
      <c r="BJ441" s="84"/>
      <c r="BK441" s="84"/>
      <c r="BL441" s="84"/>
      <c r="BM441" s="84"/>
      <c r="BN441" s="84"/>
      <c r="BO441" s="84"/>
      <c r="BP441" s="84"/>
      <c r="BQ441" s="84"/>
      <c r="BR441" s="84"/>
      <c r="BS441" s="84"/>
      <c r="BT441" s="10"/>
      <c r="BU441" s="10"/>
      <c r="BV441" s="83"/>
      <c r="BW441" s="83"/>
      <c r="BX441" s="83"/>
      <c r="BZ441" s="10"/>
      <c r="CA441" s="10"/>
      <c r="CB441" s="83"/>
      <c r="CC441" s="83"/>
      <c r="CD441" s="83"/>
      <c r="CF441" s="10"/>
      <c r="CG441" s="10"/>
      <c r="CH441" s="83"/>
      <c r="CI441" s="83"/>
      <c r="CJ441" s="83"/>
      <c r="CL441" s="10"/>
      <c r="CM441" s="10"/>
      <c r="CN441" s="83"/>
      <c r="CO441" s="83"/>
      <c r="CP441" s="83"/>
      <c r="CR441" s="10"/>
      <c r="CS441" s="10"/>
      <c r="CT441" s="83"/>
      <c r="CU441" s="83"/>
      <c r="CV441" s="83"/>
      <c r="DI441" s="43"/>
    </row>
    <row r="442" spans="1:170" ht="20.25" customHeight="1" thickBot="1">
      <c r="A442" s="65"/>
      <c r="B442" s="66"/>
      <c r="C442" s="66"/>
      <c r="D442" s="67" t="s">
        <v>37</v>
      </c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9"/>
      <c r="AS442" s="70"/>
      <c r="AT442" s="70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  <c r="BZ442" s="68"/>
      <c r="CA442" s="68"/>
      <c r="CB442" s="68"/>
      <c r="CC442" s="68"/>
      <c r="CD442" s="68"/>
      <c r="CE442" s="68"/>
      <c r="CF442" s="68"/>
      <c r="CG442" s="68"/>
      <c r="CH442" s="68"/>
      <c r="CI442" s="68"/>
      <c r="CJ442" s="68"/>
      <c r="CK442" s="68"/>
      <c r="CL442" s="68"/>
      <c r="CM442" s="68"/>
      <c r="CN442" s="68"/>
      <c r="CO442" s="68"/>
      <c r="CP442" s="68"/>
      <c r="CQ442" s="68"/>
      <c r="CR442" s="68"/>
      <c r="CS442" s="68"/>
      <c r="CT442" s="68"/>
      <c r="CU442" s="68"/>
      <c r="CV442" s="68"/>
      <c r="CW442" s="68"/>
      <c r="CX442" s="68"/>
      <c r="CY442" s="68"/>
      <c r="CZ442" s="68"/>
      <c r="DA442" s="68"/>
      <c r="DB442" s="68"/>
      <c r="DC442" s="68"/>
      <c r="DD442" s="68"/>
      <c r="DE442" s="68"/>
      <c r="DF442" s="68"/>
      <c r="DG442" s="68"/>
      <c r="DH442" s="68"/>
      <c r="DI442" s="68"/>
      <c r="DJ442" s="68"/>
      <c r="DK442" s="68"/>
      <c r="DL442" s="68"/>
      <c r="DM442" s="68"/>
      <c r="DN442" s="68"/>
      <c r="DO442" s="68"/>
      <c r="DP442" s="68"/>
      <c r="DQ442" s="68"/>
      <c r="DR442" s="68"/>
      <c r="DS442" s="68"/>
      <c r="DT442" s="68"/>
      <c r="DU442" s="68"/>
      <c r="DV442" s="68"/>
      <c r="DW442" s="68"/>
      <c r="DX442" s="68"/>
      <c r="DY442" s="68"/>
      <c r="DZ442" s="68"/>
      <c r="EA442" s="68"/>
      <c r="EB442" s="68"/>
      <c r="EC442" s="68"/>
      <c r="ED442" s="69" t="s">
        <v>38</v>
      </c>
      <c r="EE442" s="68"/>
      <c r="EF442" s="68"/>
      <c r="EG442" s="68"/>
      <c r="EH442" s="68"/>
      <c r="EI442" s="68"/>
      <c r="EJ442" s="68"/>
      <c r="EK442" s="68"/>
      <c r="EL442" s="68"/>
      <c r="EM442" s="68"/>
      <c r="EN442" s="68"/>
      <c r="EO442" s="68"/>
      <c r="EP442" s="68"/>
      <c r="EQ442" s="68"/>
      <c r="ER442" s="68"/>
      <c r="ES442" s="68"/>
      <c r="ET442" s="68"/>
      <c r="EU442" s="68"/>
      <c r="EV442" s="68"/>
      <c r="EW442" s="68"/>
      <c r="EX442" s="68"/>
      <c r="EY442" s="68"/>
      <c r="EZ442" s="68"/>
      <c r="FA442" s="68"/>
      <c r="FB442" s="68"/>
      <c r="FC442" s="68"/>
      <c r="FD442" s="68"/>
      <c r="FE442" s="68"/>
      <c r="FF442" s="68"/>
      <c r="FG442" s="68"/>
      <c r="FH442" s="68"/>
      <c r="FI442" s="68"/>
      <c r="FJ442" s="68"/>
      <c r="FK442" s="68"/>
      <c r="FL442" s="71"/>
      <c r="FM442" s="71"/>
      <c r="FN442" s="71"/>
    </row>
    <row r="443" spans="1:183" s="1" customFormat="1" ht="20.25" customHeight="1" thickTop="1">
      <c r="A443" s="77"/>
      <c r="B443" s="72"/>
      <c r="C443" s="72"/>
      <c r="D443" s="73" t="s">
        <v>39</v>
      </c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5"/>
      <c r="Z443" s="75"/>
      <c r="AA443" s="75"/>
      <c r="AB443" s="75"/>
      <c r="AC443" s="75"/>
      <c r="AD443" s="75"/>
      <c r="AE443" s="75"/>
      <c r="AF443" s="75"/>
      <c r="AG443" s="75"/>
      <c r="AH443" s="74"/>
      <c r="AI443" s="75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  <c r="AX443" s="74"/>
      <c r="AY443" s="74"/>
      <c r="AZ443" s="74"/>
      <c r="BA443" s="74"/>
      <c r="BB443" s="74"/>
      <c r="BC443" s="74"/>
      <c r="BD443" s="74"/>
      <c r="BE443" s="74"/>
      <c r="BF443" s="74"/>
      <c r="BG443" s="74"/>
      <c r="BH443" s="74"/>
      <c r="BI443" s="74"/>
      <c r="BJ443" s="74"/>
      <c r="BK443" s="74"/>
      <c r="BL443" s="74"/>
      <c r="BM443" s="74"/>
      <c r="BN443" s="74"/>
      <c r="BO443" s="74"/>
      <c r="BP443" s="74"/>
      <c r="BQ443" s="74"/>
      <c r="BR443" s="74"/>
      <c r="BS443" s="74"/>
      <c r="BT443" s="74"/>
      <c r="BU443" s="74"/>
      <c r="BV443" s="74"/>
      <c r="BW443" s="74"/>
      <c r="BX443" s="74"/>
      <c r="BY443" s="74"/>
      <c r="BZ443" s="74"/>
      <c r="CA443" s="74"/>
      <c r="CB443" s="74"/>
      <c r="CC443" s="74"/>
      <c r="CD443" s="74"/>
      <c r="CE443" s="74"/>
      <c r="CF443" s="74"/>
      <c r="CG443" s="74"/>
      <c r="CH443" s="74"/>
      <c r="CI443" s="74"/>
      <c r="CJ443" s="74"/>
      <c r="CK443" s="74"/>
      <c r="CL443" s="74"/>
      <c r="CM443" s="74"/>
      <c r="CN443" s="74"/>
      <c r="CO443" s="74"/>
      <c r="CP443" s="74"/>
      <c r="CQ443" s="74"/>
      <c r="CR443" s="74"/>
      <c r="CS443" s="74"/>
      <c r="CT443" s="74"/>
      <c r="CU443" s="74"/>
      <c r="CV443" s="74"/>
      <c r="CW443" s="74"/>
      <c r="CX443" s="74"/>
      <c r="CY443" s="74"/>
      <c r="CZ443" s="74"/>
      <c r="DA443" s="74"/>
      <c r="DB443" s="74"/>
      <c r="DC443" s="74"/>
      <c r="DD443" s="74"/>
      <c r="DE443" s="75" t="s">
        <v>40</v>
      </c>
      <c r="DF443" s="74"/>
      <c r="DG443" s="74"/>
      <c r="DH443" s="74"/>
      <c r="DI443" s="74"/>
      <c r="DJ443" s="74"/>
      <c r="DK443" s="74"/>
      <c r="DL443" s="74"/>
      <c r="DM443" s="74"/>
      <c r="DN443" s="74"/>
      <c r="DO443" s="74"/>
      <c r="DP443" s="74"/>
      <c r="DQ443" s="74"/>
      <c r="DR443" s="74"/>
      <c r="DS443" s="74"/>
      <c r="DT443" s="74"/>
      <c r="DU443" s="74"/>
      <c r="DV443" s="74"/>
      <c r="DW443" s="74"/>
      <c r="DX443" s="74"/>
      <c r="DY443" s="74"/>
      <c r="DZ443" s="74"/>
      <c r="EA443" s="74"/>
      <c r="EB443" s="74"/>
      <c r="EC443" s="74"/>
      <c r="ED443" s="74"/>
      <c r="EE443" s="74"/>
      <c r="EF443" s="74"/>
      <c r="EG443" s="74"/>
      <c r="EH443" s="74"/>
      <c r="EI443" s="74"/>
      <c r="EJ443" s="74"/>
      <c r="EK443" s="74"/>
      <c r="EL443" s="74"/>
      <c r="EM443" s="74"/>
      <c r="EN443" s="74"/>
      <c r="EO443" s="74"/>
      <c r="EP443" s="74"/>
      <c r="EQ443" s="74"/>
      <c r="ER443" s="74"/>
      <c r="ES443" s="74"/>
      <c r="ET443" s="74"/>
      <c r="EU443" s="74"/>
      <c r="EV443" s="74"/>
      <c r="EW443" s="74"/>
      <c r="EX443" s="74"/>
      <c r="EY443" s="74"/>
      <c r="EZ443" s="74"/>
      <c r="FA443" s="74"/>
      <c r="FB443" s="74"/>
      <c r="FC443" s="74"/>
      <c r="FD443" s="74"/>
      <c r="FE443" s="74"/>
      <c r="FF443" s="74"/>
      <c r="FG443" s="74"/>
      <c r="FH443" s="74"/>
      <c r="FI443" s="74"/>
      <c r="FJ443" s="74"/>
      <c r="FK443" s="74"/>
      <c r="FL443" s="76"/>
      <c r="FM443" s="76"/>
      <c r="FN443" s="76"/>
      <c r="FX443" s="80"/>
      <c r="FY443" s="2"/>
      <c r="FZ443" s="2"/>
      <c r="GA443" s="2"/>
    </row>
    <row r="444" spans="2:171" ht="6.75" customHeight="1"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7"/>
      <c r="BB444" s="87"/>
      <c r="BC444" s="87"/>
      <c r="BD444" s="49"/>
      <c r="BF444" s="49"/>
      <c r="BG444" s="49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9"/>
      <c r="BS444" s="49"/>
      <c r="BT444" s="49"/>
      <c r="BU444" s="49"/>
      <c r="BV444" s="49"/>
      <c r="BW444" s="49"/>
      <c r="BX444" s="49"/>
      <c r="BY444" s="49"/>
      <c r="BZ444" s="49"/>
      <c r="CA444" s="49"/>
      <c r="CB444" s="49"/>
      <c r="CC444" s="49"/>
      <c r="CD444" s="49"/>
      <c r="CE444" s="49"/>
      <c r="CF444" s="49"/>
      <c r="CG444" s="49"/>
      <c r="CH444" s="49"/>
      <c r="CI444" s="49"/>
      <c r="CJ444" s="49"/>
      <c r="CK444" s="49"/>
      <c r="CL444" s="49"/>
      <c r="CM444" s="49"/>
      <c r="CN444" s="49"/>
      <c r="CO444" s="49"/>
      <c r="CP444" s="49"/>
      <c r="CQ444" s="49"/>
      <c r="CR444" s="49"/>
      <c r="CS444" s="49"/>
      <c r="CT444" s="49"/>
      <c r="CU444" s="49"/>
      <c r="CV444" s="49"/>
      <c r="CW444" s="49"/>
      <c r="CX444" s="49"/>
      <c r="CY444" s="49"/>
      <c r="CZ444" s="49"/>
      <c r="DA444" s="49"/>
      <c r="DB444" s="49"/>
      <c r="DC444" s="49"/>
      <c r="DD444" s="49"/>
      <c r="DE444" s="49"/>
      <c r="DF444" s="49"/>
      <c r="DG444" s="49"/>
      <c r="DH444" s="49"/>
      <c r="DI444" s="49"/>
      <c r="DL444" s="50"/>
      <c r="DM444" s="50"/>
      <c r="DN444" s="50"/>
      <c r="DO444" s="50"/>
      <c r="DP444" s="50"/>
      <c r="DQ444" s="50"/>
      <c r="DR444" s="50"/>
      <c r="DS444" s="50"/>
      <c r="DT444" s="50"/>
      <c r="DU444" s="50"/>
      <c r="DV444" s="50"/>
      <c r="DW444" s="50"/>
      <c r="DX444" s="50"/>
      <c r="DY444" s="50"/>
      <c r="DZ444" s="50"/>
      <c r="EA444" s="50"/>
      <c r="EB444" s="50"/>
      <c r="EC444" s="50"/>
      <c r="ED444" s="50"/>
      <c r="EE444" s="50"/>
      <c r="EF444" s="50"/>
      <c r="EG444" s="50"/>
      <c r="EH444" s="50"/>
      <c r="EI444" s="50"/>
      <c r="EJ444" s="50"/>
      <c r="EK444" s="50"/>
      <c r="EL444" s="50"/>
      <c r="EM444" s="50"/>
      <c r="EN444" s="50"/>
      <c r="EO444" s="50"/>
      <c r="EP444" s="50"/>
      <c r="EQ444" s="50"/>
      <c r="ER444" s="50"/>
      <c r="ES444" s="50"/>
      <c r="ET444" s="50"/>
      <c r="EU444" s="50"/>
      <c r="EV444" s="50"/>
      <c r="EW444" s="50"/>
      <c r="EX444" s="50"/>
      <c r="EY444" s="50"/>
      <c r="EZ444" s="50"/>
      <c r="FA444" s="50"/>
      <c r="FB444" s="50"/>
      <c r="FC444" s="50"/>
      <c r="FD444" s="50"/>
      <c r="FE444" s="50"/>
      <c r="FF444" s="50"/>
      <c r="FG444" s="50"/>
      <c r="FH444" s="50"/>
      <c r="FI444" s="50"/>
      <c r="FJ444" s="50"/>
      <c r="FK444" s="50"/>
      <c r="FL444" s="50"/>
      <c r="FM444" s="50"/>
      <c r="FN444" s="37"/>
      <c r="FO444" s="37"/>
    </row>
    <row r="445" spans="1:171" ht="6.75" customHeight="1">
      <c r="A445" s="40"/>
      <c r="B445" s="123" t="s">
        <v>229</v>
      </c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  <c r="AB445" s="123"/>
      <c r="AC445" s="123"/>
      <c r="AD445" s="123"/>
      <c r="AE445" s="123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123"/>
      <c r="AP445" s="123"/>
      <c r="AQ445" s="123"/>
      <c r="AR445" s="123"/>
      <c r="AS445" s="123"/>
      <c r="AT445" s="123"/>
      <c r="AU445" s="123"/>
      <c r="AV445" s="123"/>
      <c r="AW445" s="123"/>
      <c r="AX445" s="123"/>
      <c r="AY445" s="123"/>
      <c r="AZ445" s="123"/>
      <c r="BA445" s="123"/>
      <c r="BB445" s="123"/>
      <c r="BC445" s="123"/>
      <c r="BD445" s="49"/>
      <c r="BF445" s="49"/>
      <c r="BG445" s="49"/>
      <c r="BH445" s="49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49"/>
      <c r="DL445" s="50"/>
      <c r="DM445" s="50"/>
      <c r="DN445" s="50"/>
      <c r="DO445" s="50"/>
      <c r="DP445" s="50"/>
      <c r="DQ445" s="50"/>
      <c r="DR445" s="50"/>
      <c r="DS445" s="50"/>
      <c r="DT445" s="50"/>
      <c r="DU445" s="50"/>
      <c r="DV445" s="50"/>
      <c r="DW445" s="50"/>
      <c r="DX445" s="50"/>
      <c r="DY445" s="50"/>
      <c r="DZ445" s="50"/>
      <c r="EA445" s="50"/>
      <c r="EB445" s="50"/>
      <c r="EC445" s="50"/>
      <c r="ED445" s="50"/>
      <c r="EE445" s="50"/>
      <c r="EF445" s="50"/>
      <c r="EG445" s="50"/>
      <c r="EH445" s="50"/>
      <c r="EI445" s="50"/>
      <c r="EJ445" s="50"/>
      <c r="EK445" s="50"/>
      <c r="EL445" s="50"/>
      <c r="EM445" s="50"/>
      <c r="EN445" s="50"/>
      <c r="EO445" s="50"/>
      <c r="EP445" s="50"/>
      <c r="EQ445" s="50"/>
      <c r="ER445" s="50"/>
      <c r="ES445" s="50"/>
      <c r="ET445" s="50"/>
      <c r="EU445" s="50"/>
      <c r="EV445" s="50"/>
      <c r="EW445" s="50"/>
      <c r="EX445" s="50"/>
      <c r="EY445" s="50"/>
      <c r="EZ445" s="50"/>
      <c r="FA445" s="50"/>
      <c r="FB445" s="50"/>
      <c r="FC445" s="50"/>
      <c r="FD445" s="50"/>
      <c r="FE445" s="50"/>
      <c r="FF445" s="50"/>
      <c r="FG445" s="50"/>
      <c r="FH445" s="50"/>
      <c r="FI445" s="50"/>
      <c r="FJ445" s="50"/>
      <c r="FK445" s="50"/>
      <c r="FL445" s="50"/>
      <c r="FM445" s="50"/>
      <c r="FN445" s="37"/>
      <c r="FO445" s="37"/>
    </row>
    <row r="446" spans="2:169" ht="6.75" customHeight="1" thickBot="1">
      <c r="B446" s="124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  <c r="AB446" s="124"/>
      <c r="AC446" s="124"/>
      <c r="AD446" s="124"/>
      <c r="AE446" s="124"/>
      <c r="AF446" s="124"/>
      <c r="AG446" s="124"/>
      <c r="AH446" s="124"/>
      <c r="AI446" s="124"/>
      <c r="AJ446" s="124"/>
      <c r="AK446" s="124"/>
      <c r="AL446" s="124"/>
      <c r="AM446" s="124"/>
      <c r="AN446" s="124"/>
      <c r="AO446" s="124"/>
      <c r="AP446" s="124"/>
      <c r="AQ446" s="124"/>
      <c r="AR446" s="124"/>
      <c r="AS446" s="124"/>
      <c r="AT446" s="124"/>
      <c r="AU446" s="124"/>
      <c r="AV446" s="124"/>
      <c r="AW446" s="124"/>
      <c r="AX446" s="124"/>
      <c r="AY446" s="124"/>
      <c r="AZ446" s="124"/>
      <c r="BA446" s="124"/>
      <c r="BB446" s="124"/>
      <c r="BC446" s="124"/>
      <c r="BD446" s="49"/>
      <c r="BF446" s="49"/>
      <c r="BG446" s="49"/>
      <c r="BH446" s="49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49"/>
      <c r="DL446" s="88"/>
      <c r="DM446" s="49"/>
      <c r="DN446" s="49"/>
      <c r="DO446" s="49"/>
      <c r="DP446" s="49"/>
      <c r="DQ446" s="49"/>
      <c r="DR446" s="49"/>
      <c r="DS446" s="49"/>
      <c r="DT446" s="49"/>
      <c r="DU446" s="49"/>
      <c r="DV446" s="49"/>
      <c r="DW446" s="49"/>
      <c r="DX446" s="49"/>
      <c r="DY446" s="49"/>
      <c r="DZ446" s="49"/>
      <c r="EA446" s="49"/>
      <c r="EB446" s="49"/>
      <c r="EC446" s="49"/>
      <c r="ED446" s="49"/>
      <c r="EE446" s="49"/>
      <c r="EF446" s="49"/>
      <c r="EG446" s="49"/>
      <c r="EH446" s="49"/>
      <c r="EI446" s="49"/>
      <c r="EJ446" s="49"/>
      <c r="EK446" s="49"/>
      <c r="EL446" s="49"/>
      <c r="EM446" s="49"/>
      <c r="EN446" s="49"/>
      <c r="EO446" s="49"/>
      <c r="EP446" s="49"/>
      <c r="EQ446" s="49"/>
      <c r="ER446" s="49"/>
      <c r="ES446" s="49"/>
      <c r="ET446" s="49"/>
      <c r="EU446" s="49"/>
      <c r="EV446" s="49"/>
      <c r="EW446" s="49"/>
      <c r="EX446" s="49"/>
      <c r="EY446" s="49"/>
      <c r="EZ446" s="49"/>
      <c r="FA446" s="49"/>
      <c r="FB446" s="49"/>
      <c r="FC446" s="49"/>
      <c r="FD446" s="49"/>
      <c r="FE446" s="49"/>
      <c r="FF446" s="49"/>
      <c r="FG446" s="49"/>
      <c r="FH446" s="49"/>
      <c r="FI446" s="49"/>
      <c r="FJ446" s="49"/>
      <c r="FK446" s="49"/>
      <c r="FL446" s="49"/>
      <c r="FM446" s="49"/>
    </row>
    <row r="447" spans="2:181" ht="6.75" customHeight="1">
      <c r="B447" s="31"/>
      <c r="BD447" s="49"/>
      <c r="BF447" s="49"/>
      <c r="BG447" s="49"/>
      <c r="BH447" s="49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  <c r="CW447" s="54"/>
      <c r="CX447" s="54"/>
      <c r="CY447" s="54"/>
      <c r="CZ447" s="54"/>
      <c r="DA447" s="54"/>
      <c r="DB447" s="54"/>
      <c r="DC447" s="54"/>
      <c r="DD447" s="54"/>
      <c r="DE447" s="54"/>
      <c r="DF447" s="54"/>
      <c r="DG447" s="54"/>
      <c r="DH447" s="54"/>
      <c r="DI447" s="49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54"/>
      <c r="EL447" s="54"/>
      <c r="EM447" s="54"/>
      <c r="EN447" s="54"/>
      <c r="EO447" s="54"/>
      <c r="EP447" s="54"/>
      <c r="EQ447" s="54"/>
      <c r="ER447" s="54"/>
      <c r="ES447" s="54"/>
      <c r="ET447" s="54"/>
      <c r="EU447" s="54"/>
      <c r="EV447" s="54"/>
      <c r="EW447" s="54"/>
      <c r="EX447" s="54"/>
      <c r="EY447" s="54"/>
      <c r="EZ447" s="54"/>
      <c r="FA447" s="54"/>
      <c r="FB447" s="54"/>
      <c r="FC447" s="49"/>
      <c r="FD447" s="49"/>
      <c r="FE447" s="49"/>
      <c r="FF447" s="49"/>
      <c r="FG447" s="49"/>
      <c r="FH447" s="49"/>
      <c r="FI447" s="49"/>
      <c r="FJ447" s="49"/>
      <c r="FK447" s="49"/>
      <c r="FL447" s="49"/>
      <c r="FM447" s="49"/>
      <c r="FX447" s="89"/>
      <c r="FY447" s="90"/>
    </row>
    <row r="448" spans="2:181" ht="6.75" customHeight="1">
      <c r="B448" s="125" t="s">
        <v>230</v>
      </c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  <c r="AA448" s="126"/>
      <c r="AB448" s="127"/>
      <c r="AC448" s="127"/>
      <c r="AD448" s="127"/>
      <c r="AE448" s="127"/>
      <c r="AF448" s="127"/>
      <c r="AG448" s="127"/>
      <c r="AH448" s="127"/>
      <c r="AI448" s="127"/>
      <c r="AJ448" s="127"/>
      <c r="AK448" s="127"/>
      <c r="AL448" s="127"/>
      <c r="AM448" s="127"/>
      <c r="AN448" s="127"/>
      <c r="AO448" s="127"/>
      <c r="AP448" s="127"/>
      <c r="AQ448" s="127"/>
      <c r="AR448" s="128"/>
      <c r="BD448" s="49"/>
      <c r="BF448" s="49"/>
      <c r="BG448" s="49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9"/>
      <c r="BS448" s="49"/>
      <c r="BT448" s="49"/>
      <c r="BU448" s="49"/>
      <c r="BV448" s="49"/>
      <c r="BW448" s="49"/>
      <c r="BX448" s="49"/>
      <c r="BY448" s="49"/>
      <c r="BZ448" s="49"/>
      <c r="CA448" s="49"/>
      <c r="CB448" s="49"/>
      <c r="CC448" s="49"/>
      <c r="CD448" s="49"/>
      <c r="CE448" s="49"/>
      <c r="CF448" s="49"/>
      <c r="CG448" s="49"/>
      <c r="CH448" s="49"/>
      <c r="CI448" s="49"/>
      <c r="CJ448" s="49"/>
      <c r="CK448" s="49"/>
      <c r="CL448" s="49"/>
      <c r="CM448" s="49"/>
      <c r="CN448" s="49"/>
      <c r="CO448" s="49"/>
      <c r="CP448" s="49"/>
      <c r="CQ448" s="49"/>
      <c r="CR448" s="49"/>
      <c r="CS448" s="49"/>
      <c r="CT448" s="49"/>
      <c r="CU448" s="49"/>
      <c r="CV448" s="49"/>
      <c r="CW448" s="49"/>
      <c r="CX448" s="49"/>
      <c r="CY448" s="49"/>
      <c r="CZ448" s="49"/>
      <c r="DA448" s="49"/>
      <c r="DB448" s="49"/>
      <c r="DC448" s="49"/>
      <c r="DD448" s="49"/>
      <c r="DE448" s="49"/>
      <c r="DF448" s="49"/>
      <c r="DG448" s="49"/>
      <c r="DH448" s="49"/>
      <c r="DI448" s="49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54"/>
      <c r="EL448" s="54"/>
      <c r="EM448" s="54"/>
      <c r="EN448" s="54"/>
      <c r="EO448" s="54"/>
      <c r="EP448" s="54"/>
      <c r="EQ448" s="54"/>
      <c r="ER448" s="54"/>
      <c r="ES448" s="54"/>
      <c r="ET448" s="54"/>
      <c r="EU448" s="54"/>
      <c r="EV448" s="54"/>
      <c r="EW448" s="54"/>
      <c r="EX448" s="54"/>
      <c r="EY448" s="54"/>
      <c r="EZ448" s="54"/>
      <c r="FA448" s="54"/>
      <c r="FB448" s="54"/>
      <c r="FC448" s="49"/>
      <c r="FD448" s="49"/>
      <c r="FE448" s="49"/>
      <c r="FF448" s="49"/>
      <c r="FG448" s="49"/>
      <c r="FH448" s="49"/>
      <c r="FI448" s="49"/>
      <c r="FJ448" s="49"/>
      <c r="FK448" s="49"/>
      <c r="FL448" s="49"/>
      <c r="FM448" s="49"/>
      <c r="FX448" s="89"/>
      <c r="FY448" s="90"/>
    </row>
    <row r="449" spans="2:181" ht="6.75" customHeight="1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9"/>
      <c r="AB449" s="130"/>
      <c r="AC449" s="130"/>
      <c r="AD449" s="130"/>
      <c r="AE449" s="130"/>
      <c r="AF449" s="130"/>
      <c r="AG449" s="130"/>
      <c r="AH449" s="130"/>
      <c r="AI449" s="130"/>
      <c r="AJ449" s="130"/>
      <c r="AK449" s="130"/>
      <c r="AL449" s="130"/>
      <c r="AM449" s="130"/>
      <c r="AN449" s="130"/>
      <c r="AO449" s="130"/>
      <c r="AP449" s="130"/>
      <c r="AQ449" s="130"/>
      <c r="AR449" s="131"/>
      <c r="BD449" s="49"/>
      <c r="BF449" s="49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  <c r="CW449" s="54"/>
      <c r="CX449" s="54"/>
      <c r="CY449" s="54"/>
      <c r="CZ449" s="54"/>
      <c r="DA449" s="54"/>
      <c r="DB449" s="54"/>
      <c r="DC449" s="54"/>
      <c r="DD449" s="54"/>
      <c r="DE449" s="54"/>
      <c r="DF449" s="54"/>
      <c r="DG449" s="54"/>
      <c r="DH449" s="54"/>
      <c r="DI449" s="49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54"/>
      <c r="EL449" s="54"/>
      <c r="EM449" s="54"/>
      <c r="EN449" s="54"/>
      <c r="EO449" s="54"/>
      <c r="EP449" s="54"/>
      <c r="EQ449" s="54"/>
      <c r="ER449" s="54"/>
      <c r="ES449" s="54"/>
      <c r="ET449" s="54"/>
      <c r="EU449" s="54"/>
      <c r="EV449" s="54"/>
      <c r="EW449" s="54"/>
      <c r="EX449" s="54"/>
      <c r="EY449" s="54"/>
      <c r="EZ449" s="54"/>
      <c r="FA449" s="54"/>
      <c r="FB449" s="54"/>
      <c r="FC449" s="49"/>
      <c r="FD449" s="49"/>
      <c r="FE449" s="49"/>
      <c r="FF449" s="49"/>
      <c r="FG449" s="49"/>
      <c r="FH449" s="49"/>
      <c r="FI449" s="49"/>
      <c r="FJ449" s="49"/>
      <c r="FK449" s="49"/>
      <c r="FL449" s="49"/>
      <c r="FM449" s="49"/>
      <c r="FX449" s="89"/>
      <c r="FY449" s="90"/>
    </row>
    <row r="450" spans="2:181" ht="6.75" customHeight="1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  <c r="AA450" s="132"/>
      <c r="AB450" s="133"/>
      <c r="AC450" s="133"/>
      <c r="AD450" s="133"/>
      <c r="AE450" s="133"/>
      <c r="AF450" s="133"/>
      <c r="AG450" s="133"/>
      <c r="AH450" s="133"/>
      <c r="AI450" s="133"/>
      <c r="AJ450" s="133"/>
      <c r="AK450" s="133"/>
      <c r="AL450" s="133"/>
      <c r="AM450" s="133"/>
      <c r="AN450" s="133"/>
      <c r="AO450" s="133"/>
      <c r="AP450" s="133"/>
      <c r="AQ450" s="133"/>
      <c r="AR450" s="134"/>
      <c r="BD450" s="49"/>
      <c r="BF450" s="49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/>
      <c r="CW450" s="54"/>
      <c r="CX450" s="54"/>
      <c r="CY450" s="54"/>
      <c r="CZ450" s="54"/>
      <c r="DA450" s="54"/>
      <c r="DB450" s="54"/>
      <c r="DC450" s="54"/>
      <c r="DD450" s="54"/>
      <c r="DE450" s="54"/>
      <c r="DF450" s="54"/>
      <c r="DG450" s="54"/>
      <c r="DH450" s="54"/>
      <c r="DI450" s="49"/>
      <c r="DL450" s="88"/>
      <c r="DM450" s="49"/>
      <c r="DN450" s="49"/>
      <c r="DO450" s="49"/>
      <c r="DP450" s="49"/>
      <c r="DQ450" s="49"/>
      <c r="DR450" s="49"/>
      <c r="DS450" s="49"/>
      <c r="DT450" s="49"/>
      <c r="DU450" s="49"/>
      <c r="DV450" s="49"/>
      <c r="DW450" s="49"/>
      <c r="DX450" s="49"/>
      <c r="DY450" s="49"/>
      <c r="DZ450" s="49"/>
      <c r="EA450" s="49"/>
      <c r="EB450" s="49"/>
      <c r="EC450" s="49"/>
      <c r="ED450" s="49"/>
      <c r="EE450" s="49"/>
      <c r="EF450" s="49"/>
      <c r="EG450" s="49"/>
      <c r="EH450" s="49"/>
      <c r="EI450" s="49"/>
      <c r="EJ450" s="49"/>
      <c r="EK450" s="49"/>
      <c r="EL450" s="49"/>
      <c r="EM450" s="49"/>
      <c r="EN450" s="49"/>
      <c r="EO450" s="49"/>
      <c r="EP450" s="49"/>
      <c r="EQ450" s="49"/>
      <c r="ER450" s="49"/>
      <c r="ES450" s="49"/>
      <c r="ET450" s="49"/>
      <c r="EU450" s="49"/>
      <c r="EV450" s="49"/>
      <c r="EW450" s="49"/>
      <c r="EX450" s="49"/>
      <c r="EY450" s="49"/>
      <c r="EZ450" s="49"/>
      <c r="FA450" s="49"/>
      <c r="FB450" s="49"/>
      <c r="FC450" s="49"/>
      <c r="FD450" s="49"/>
      <c r="FE450" s="49"/>
      <c r="FF450" s="49"/>
      <c r="FG450" s="49"/>
      <c r="FH450" s="49"/>
      <c r="FI450" s="49"/>
      <c r="FJ450" s="49"/>
      <c r="FK450" s="49"/>
      <c r="FL450" s="49"/>
      <c r="FM450" s="49"/>
      <c r="FX450" s="89"/>
      <c r="FY450" s="90"/>
    </row>
    <row r="451" spans="2:181" ht="6.75" customHeight="1"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49"/>
      <c r="BF451" s="49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4"/>
      <c r="CX451" s="54"/>
      <c r="CY451" s="54"/>
      <c r="CZ451" s="54"/>
      <c r="DA451" s="54"/>
      <c r="DB451" s="54"/>
      <c r="DC451" s="54"/>
      <c r="DD451" s="54"/>
      <c r="DE451" s="54"/>
      <c r="DF451" s="54"/>
      <c r="DG451" s="54"/>
      <c r="DH451" s="54"/>
      <c r="DI451" s="49"/>
      <c r="DL451" s="50"/>
      <c r="DM451" s="50"/>
      <c r="DN451" s="50"/>
      <c r="DO451" s="50"/>
      <c r="DP451" s="50"/>
      <c r="DQ451" s="50"/>
      <c r="DR451" s="50"/>
      <c r="DS451" s="50"/>
      <c r="DT451" s="50"/>
      <c r="DU451" s="50"/>
      <c r="DV451" s="50"/>
      <c r="DW451" s="50"/>
      <c r="DX451" s="50"/>
      <c r="DY451" s="50"/>
      <c r="DZ451" s="50"/>
      <c r="EA451" s="50"/>
      <c r="EB451" s="50"/>
      <c r="EC451" s="50"/>
      <c r="ED451" s="50"/>
      <c r="EE451" s="50"/>
      <c r="EF451" s="50"/>
      <c r="EG451" s="50"/>
      <c r="EH451" s="49"/>
      <c r="EI451" s="49"/>
      <c r="EJ451" s="49"/>
      <c r="EK451" s="51"/>
      <c r="EL451" s="51"/>
      <c r="EM451" s="54"/>
      <c r="EN451" s="54"/>
      <c r="EO451" s="54"/>
      <c r="EP451" s="54"/>
      <c r="EQ451" s="54"/>
      <c r="ER451" s="54"/>
      <c r="ES451" s="54"/>
      <c r="ET451" s="54"/>
      <c r="EU451" s="54"/>
      <c r="EV451" s="54"/>
      <c r="EW451" s="54"/>
      <c r="EX451" s="54"/>
      <c r="EY451" s="54"/>
      <c r="EZ451" s="54"/>
      <c r="FA451" s="54"/>
      <c r="FB451" s="54"/>
      <c r="FC451" s="54"/>
      <c r="FD451" s="49"/>
      <c r="FE451" s="49"/>
      <c r="FF451" s="49"/>
      <c r="FG451" s="49"/>
      <c r="FH451" s="49"/>
      <c r="FI451" s="49"/>
      <c r="FJ451" s="49"/>
      <c r="FK451" s="49"/>
      <c r="FL451" s="49"/>
      <c r="FM451" s="49"/>
      <c r="FX451" s="89"/>
      <c r="FY451" s="90"/>
    </row>
    <row r="452" spans="2:169" ht="6.75" customHeight="1"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49"/>
      <c r="BF452" s="49"/>
      <c r="BG452" s="49"/>
      <c r="BH452" s="49"/>
      <c r="BI452" s="49"/>
      <c r="BJ452" s="49"/>
      <c r="BK452" s="49"/>
      <c r="BL452" s="49"/>
      <c r="BM452" s="49"/>
      <c r="BN452" s="49"/>
      <c r="BO452" s="49"/>
      <c r="BP452" s="49"/>
      <c r="BQ452" s="49"/>
      <c r="BR452" s="49"/>
      <c r="BS452" s="49"/>
      <c r="BT452" s="49"/>
      <c r="BU452" s="49"/>
      <c r="BV452" s="49"/>
      <c r="BW452" s="49"/>
      <c r="BX452" s="49"/>
      <c r="BY452" s="49"/>
      <c r="BZ452" s="49"/>
      <c r="CA452" s="49"/>
      <c r="CB452" s="49"/>
      <c r="CC452" s="49"/>
      <c r="CD452" s="49"/>
      <c r="CE452" s="49"/>
      <c r="CF452" s="49"/>
      <c r="CG452" s="49"/>
      <c r="CH452" s="49"/>
      <c r="CI452" s="49"/>
      <c r="CJ452" s="49"/>
      <c r="CK452" s="49"/>
      <c r="CL452" s="49"/>
      <c r="CM452" s="49"/>
      <c r="CN452" s="49"/>
      <c r="CO452" s="49"/>
      <c r="CP452" s="49"/>
      <c r="CQ452" s="49"/>
      <c r="CR452" s="49"/>
      <c r="CS452" s="49"/>
      <c r="CT452" s="49"/>
      <c r="CU452" s="49"/>
      <c r="CV452" s="49"/>
      <c r="CW452" s="49"/>
      <c r="CX452" s="49"/>
      <c r="CY452" s="49"/>
      <c r="CZ452" s="49"/>
      <c r="DA452" s="49"/>
      <c r="DB452" s="49"/>
      <c r="DC452" s="49"/>
      <c r="DD452" s="49"/>
      <c r="DE452" s="49"/>
      <c r="DF452" s="49"/>
      <c r="DG452" s="49"/>
      <c r="DH452" s="49"/>
      <c r="DI452" s="49"/>
      <c r="DL452" s="50"/>
      <c r="DM452" s="50"/>
      <c r="DN452" s="50"/>
      <c r="DO452" s="50"/>
      <c r="DP452" s="50"/>
      <c r="DQ452" s="50"/>
      <c r="DR452" s="50"/>
      <c r="DS452" s="50"/>
      <c r="DT452" s="50"/>
      <c r="DU452" s="50"/>
      <c r="DV452" s="50"/>
      <c r="DW452" s="50"/>
      <c r="DX452" s="50"/>
      <c r="DY452" s="50"/>
      <c r="DZ452" s="50"/>
      <c r="EA452" s="50"/>
      <c r="EB452" s="50"/>
      <c r="EC452" s="50"/>
      <c r="ED452" s="50"/>
      <c r="EE452" s="50"/>
      <c r="EF452" s="50"/>
      <c r="EG452" s="50"/>
      <c r="EH452" s="49"/>
      <c r="EI452" s="49"/>
      <c r="EJ452" s="49"/>
      <c r="EK452" s="51"/>
      <c r="EL452" s="51"/>
      <c r="EM452" s="54"/>
      <c r="EN452" s="54"/>
      <c r="EO452" s="54"/>
      <c r="EP452" s="54"/>
      <c r="EQ452" s="54"/>
      <c r="ER452" s="54"/>
      <c r="ES452" s="54"/>
      <c r="ET452" s="54"/>
      <c r="EU452" s="54"/>
      <c r="EV452" s="54"/>
      <c r="EW452" s="54"/>
      <c r="EX452" s="54"/>
      <c r="EY452" s="54"/>
      <c r="EZ452" s="54"/>
      <c r="FA452" s="54"/>
      <c r="FB452" s="54"/>
      <c r="FC452" s="54"/>
      <c r="FD452" s="49"/>
      <c r="FE452" s="49"/>
      <c r="FF452" s="49"/>
      <c r="FG452" s="49"/>
      <c r="FH452" s="49"/>
      <c r="FI452" s="49"/>
      <c r="FJ452" s="49"/>
      <c r="FK452" s="49"/>
      <c r="FL452" s="49"/>
      <c r="FM452" s="49"/>
    </row>
    <row r="453" spans="2:170" ht="6.75" customHeight="1">
      <c r="B453" s="123" t="s">
        <v>293</v>
      </c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  <c r="AA453" s="123"/>
      <c r="AB453" s="123"/>
      <c r="AC453" s="123"/>
      <c r="AD453" s="123"/>
      <c r="AE453" s="123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123"/>
      <c r="AP453" s="123"/>
      <c r="AQ453" s="123"/>
      <c r="AR453" s="123"/>
      <c r="AS453" s="123"/>
      <c r="AT453" s="123"/>
      <c r="AU453" s="123"/>
      <c r="AV453" s="123"/>
      <c r="AW453" s="123"/>
      <c r="AX453" s="123"/>
      <c r="AY453" s="123"/>
      <c r="AZ453" s="123"/>
      <c r="BA453" s="123"/>
      <c r="BB453" s="123"/>
      <c r="BC453" s="123"/>
      <c r="BD453" s="49"/>
      <c r="BF453" s="49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4"/>
      <c r="CZ453" s="54"/>
      <c r="DA453" s="54"/>
      <c r="DB453" s="54"/>
      <c r="DC453" s="54"/>
      <c r="DD453" s="54"/>
      <c r="DE453" s="54"/>
      <c r="DF453" s="54"/>
      <c r="DG453" s="54"/>
      <c r="DH453" s="54"/>
      <c r="DI453" s="49"/>
      <c r="DL453" s="50"/>
      <c r="DM453" s="50"/>
      <c r="DN453" s="50"/>
      <c r="DO453" s="50"/>
      <c r="DP453" s="50"/>
      <c r="DQ453" s="50"/>
      <c r="DR453" s="50"/>
      <c r="DS453" s="50"/>
      <c r="DT453" s="50"/>
      <c r="DU453" s="50"/>
      <c r="DV453" s="50"/>
      <c r="DW453" s="50"/>
      <c r="DX453" s="50"/>
      <c r="DY453" s="50"/>
      <c r="DZ453" s="50"/>
      <c r="EA453" s="50"/>
      <c r="EB453" s="50"/>
      <c r="EC453" s="50"/>
      <c r="ED453" s="50"/>
      <c r="EE453" s="50"/>
      <c r="EF453" s="50"/>
      <c r="EG453" s="50"/>
      <c r="EH453" s="49"/>
      <c r="EI453" s="49"/>
      <c r="EJ453" s="49"/>
      <c r="EK453" s="49"/>
      <c r="EL453" s="49"/>
      <c r="EM453" s="49"/>
      <c r="EN453" s="49"/>
      <c r="EO453" s="49"/>
      <c r="EP453" s="49"/>
      <c r="EQ453" s="49"/>
      <c r="ER453" s="49"/>
      <c r="ES453" s="49"/>
      <c r="ET453" s="49"/>
      <c r="EU453" s="49"/>
      <c r="EV453" s="49"/>
      <c r="EW453" s="49"/>
      <c r="EX453" s="49"/>
      <c r="EY453" s="49"/>
      <c r="EZ453" s="49"/>
      <c r="FA453" s="49"/>
      <c r="FB453" s="49"/>
      <c r="FC453" s="49"/>
      <c r="FD453" s="54"/>
      <c r="FE453" s="54"/>
      <c r="FF453" s="54"/>
      <c r="FG453" s="54"/>
      <c r="FH453" s="54"/>
      <c r="FI453" s="54"/>
      <c r="FJ453" s="54"/>
      <c r="FK453" s="54"/>
      <c r="FL453" s="54"/>
      <c r="FM453" s="54"/>
      <c r="FN453" s="5"/>
    </row>
    <row r="454" spans="2:170" ht="6.75" customHeight="1" thickBot="1"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  <c r="AB454" s="124"/>
      <c r="AC454" s="124"/>
      <c r="AD454" s="124"/>
      <c r="AE454" s="124"/>
      <c r="AF454" s="124"/>
      <c r="AG454" s="124"/>
      <c r="AH454" s="124"/>
      <c r="AI454" s="124"/>
      <c r="AJ454" s="124"/>
      <c r="AK454" s="124"/>
      <c r="AL454" s="124"/>
      <c r="AM454" s="124"/>
      <c r="AN454" s="124"/>
      <c r="AO454" s="124"/>
      <c r="AP454" s="124"/>
      <c r="AQ454" s="124"/>
      <c r="AR454" s="124"/>
      <c r="AS454" s="124"/>
      <c r="AT454" s="124"/>
      <c r="AU454" s="124"/>
      <c r="AV454" s="124"/>
      <c r="AW454" s="124"/>
      <c r="AX454" s="124"/>
      <c r="AY454" s="124"/>
      <c r="AZ454" s="124"/>
      <c r="BA454" s="124"/>
      <c r="BB454" s="124"/>
      <c r="BC454" s="124"/>
      <c r="BD454" s="49"/>
      <c r="BF454" s="49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4"/>
      <c r="CZ454" s="54"/>
      <c r="DA454" s="54"/>
      <c r="DB454" s="54"/>
      <c r="DC454" s="54"/>
      <c r="DD454" s="54"/>
      <c r="DE454" s="54"/>
      <c r="DF454" s="54"/>
      <c r="DG454" s="54"/>
      <c r="DH454" s="54"/>
      <c r="DI454" s="49"/>
      <c r="DL454" s="88"/>
      <c r="DM454" s="49"/>
      <c r="DN454" s="49"/>
      <c r="DO454" s="49"/>
      <c r="DP454" s="49"/>
      <c r="DQ454" s="49"/>
      <c r="DR454" s="49"/>
      <c r="DS454" s="49"/>
      <c r="DT454" s="49"/>
      <c r="DU454" s="49"/>
      <c r="DV454" s="49"/>
      <c r="DW454" s="49"/>
      <c r="DX454" s="49"/>
      <c r="DY454" s="49"/>
      <c r="DZ454" s="49"/>
      <c r="EA454" s="49"/>
      <c r="EB454" s="49"/>
      <c r="EC454" s="49"/>
      <c r="ED454" s="49"/>
      <c r="EE454" s="49"/>
      <c r="EF454" s="49"/>
      <c r="EG454" s="49"/>
      <c r="EH454" s="49"/>
      <c r="EI454" s="49"/>
      <c r="EJ454" s="49"/>
      <c r="EK454" s="51"/>
      <c r="EL454" s="51"/>
      <c r="EM454" s="54"/>
      <c r="EN454" s="54"/>
      <c r="EO454" s="54"/>
      <c r="EP454" s="54"/>
      <c r="EQ454" s="54"/>
      <c r="ER454" s="54"/>
      <c r="ES454" s="54"/>
      <c r="ET454" s="54"/>
      <c r="EU454" s="54"/>
      <c r="EV454" s="54"/>
      <c r="EW454" s="54"/>
      <c r="EX454" s="54"/>
      <c r="EY454" s="54"/>
      <c r="EZ454" s="54"/>
      <c r="FA454" s="54"/>
      <c r="FB454" s="54"/>
      <c r="FC454" s="54"/>
      <c r="FD454" s="54"/>
      <c r="FE454" s="54"/>
      <c r="FF454" s="54"/>
      <c r="FG454" s="54"/>
      <c r="FH454" s="54"/>
      <c r="FI454" s="54"/>
      <c r="FJ454" s="54"/>
      <c r="FK454" s="54"/>
      <c r="FL454" s="54"/>
      <c r="FM454" s="54"/>
      <c r="FN454" s="5"/>
    </row>
    <row r="455" spans="2:170" ht="6.75" customHeight="1"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4"/>
      <c r="M455" s="54"/>
      <c r="N455" s="54"/>
      <c r="O455" s="54"/>
      <c r="P455" s="54"/>
      <c r="Q455" s="54"/>
      <c r="R455" s="54"/>
      <c r="S455" s="54"/>
      <c r="T455" s="54"/>
      <c r="U455" s="51"/>
      <c r="V455" s="51"/>
      <c r="W455" s="51"/>
      <c r="X455" s="51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49"/>
      <c r="BB455" s="49"/>
      <c r="BC455" s="49"/>
      <c r="BD455" s="49"/>
      <c r="BF455" s="49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49"/>
      <c r="DL455" s="88"/>
      <c r="DM455" s="49"/>
      <c r="DN455" s="49"/>
      <c r="DO455" s="49"/>
      <c r="DP455" s="49"/>
      <c r="DQ455" s="49"/>
      <c r="DR455" s="49"/>
      <c r="DS455" s="49"/>
      <c r="DT455" s="49"/>
      <c r="DU455" s="49"/>
      <c r="DV455" s="49"/>
      <c r="DW455" s="49"/>
      <c r="DX455" s="49"/>
      <c r="DY455" s="49"/>
      <c r="DZ455" s="49"/>
      <c r="EA455" s="49"/>
      <c r="EB455" s="49"/>
      <c r="EC455" s="49"/>
      <c r="ED455" s="49"/>
      <c r="EE455" s="49"/>
      <c r="EF455" s="49"/>
      <c r="EG455" s="49"/>
      <c r="EH455" s="49"/>
      <c r="EI455" s="49"/>
      <c r="EJ455" s="49"/>
      <c r="EK455" s="51"/>
      <c r="EL455" s="51"/>
      <c r="EM455" s="54"/>
      <c r="EN455" s="54"/>
      <c r="EO455" s="54"/>
      <c r="EP455" s="54"/>
      <c r="EQ455" s="54"/>
      <c r="ER455" s="54"/>
      <c r="ES455" s="54"/>
      <c r="ET455" s="54"/>
      <c r="EU455" s="54"/>
      <c r="EV455" s="54"/>
      <c r="EW455" s="54"/>
      <c r="EX455" s="54"/>
      <c r="EY455" s="54"/>
      <c r="EZ455" s="54"/>
      <c r="FA455" s="54"/>
      <c r="FB455" s="54"/>
      <c r="FC455" s="54"/>
      <c r="FD455" s="54"/>
      <c r="FE455" s="54"/>
      <c r="FF455" s="54"/>
      <c r="FG455" s="54"/>
      <c r="FH455" s="54"/>
      <c r="FI455" s="54"/>
      <c r="FJ455" s="54"/>
      <c r="FK455" s="54"/>
      <c r="FL455" s="54"/>
      <c r="FM455" s="54"/>
      <c r="FN455" s="5"/>
    </row>
    <row r="456" spans="2:169" ht="6.75" customHeight="1">
      <c r="B456" s="121" t="s">
        <v>247</v>
      </c>
      <c r="C456" s="121"/>
      <c r="D456" s="121"/>
      <c r="E456" s="121"/>
      <c r="F456" s="121"/>
      <c r="G456" s="121"/>
      <c r="H456" s="121"/>
      <c r="I456" s="121"/>
      <c r="J456" s="121"/>
      <c r="K456" s="121"/>
      <c r="L456" s="137"/>
      <c r="M456" s="120">
        <f>IF(""="RUR","X","")</f>
      </c>
      <c r="N456" s="120"/>
      <c r="O456" s="121" t="s">
        <v>248</v>
      </c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AB456" s="120">
        <f>IF(""="USD","X","")</f>
      </c>
      <c r="AC456" s="120"/>
      <c r="AD456" s="135" t="s">
        <v>249</v>
      </c>
      <c r="AE456" s="136"/>
      <c r="AF456" s="136"/>
      <c r="AG456" s="136"/>
      <c r="AH456" s="136"/>
      <c r="AI456" s="136"/>
      <c r="AJ456" s="136"/>
      <c r="AK456" s="136"/>
      <c r="AL456" s="136"/>
      <c r="AM456" s="136"/>
      <c r="AN456" s="136"/>
      <c r="AQ456" s="120">
        <f>IF(""="EUR","X","")</f>
      </c>
      <c r="AR456" s="120"/>
      <c r="AS456" s="121" t="s">
        <v>51</v>
      </c>
      <c r="AT456" s="121"/>
      <c r="AU456" s="121"/>
      <c r="AV456" s="121"/>
      <c r="AW456" s="121"/>
      <c r="AX456" s="121"/>
      <c r="AY456" s="121"/>
      <c r="AZ456" s="121"/>
      <c r="BA456" s="121"/>
      <c r="BB456" s="121"/>
      <c r="BC456" s="121"/>
      <c r="BD456" s="49"/>
      <c r="BF456" s="49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49"/>
      <c r="CD456" s="49"/>
      <c r="CE456" s="49"/>
      <c r="CF456" s="49"/>
      <c r="CG456" s="49"/>
      <c r="CH456" s="49"/>
      <c r="CI456" s="49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49"/>
      <c r="CU456" s="49"/>
      <c r="CV456" s="49"/>
      <c r="CW456" s="49"/>
      <c r="CX456" s="49"/>
      <c r="CY456" s="49"/>
      <c r="CZ456" s="49"/>
      <c r="DA456" s="49"/>
      <c r="DB456" s="49"/>
      <c r="DC456" s="49"/>
      <c r="DD456" s="49"/>
      <c r="DE456" s="49"/>
      <c r="DF456" s="49"/>
      <c r="DG456" s="49"/>
      <c r="DH456" s="49"/>
      <c r="DI456" s="49"/>
      <c r="DL456" s="88"/>
      <c r="DM456" s="49"/>
      <c r="DN456" s="49"/>
      <c r="DO456" s="49"/>
      <c r="DP456" s="49"/>
      <c r="DQ456" s="49"/>
      <c r="DR456" s="49"/>
      <c r="DS456" s="49"/>
      <c r="DT456" s="49"/>
      <c r="DU456" s="49"/>
      <c r="DV456" s="49"/>
      <c r="DW456" s="49"/>
      <c r="DX456" s="49"/>
      <c r="DY456" s="49"/>
      <c r="DZ456" s="49"/>
      <c r="EA456" s="49"/>
      <c r="EB456" s="49"/>
      <c r="EC456" s="49"/>
      <c r="ED456" s="49"/>
      <c r="EE456" s="49"/>
      <c r="EF456" s="49"/>
      <c r="EG456" s="49"/>
      <c r="EH456" s="49"/>
      <c r="EI456" s="49"/>
      <c r="EJ456" s="49"/>
      <c r="EK456" s="49"/>
      <c r="EL456" s="49"/>
      <c r="EM456" s="49"/>
      <c r="EN456" s="49"/>
      <c r="EO456" s="49"/>
      <c r="EP456" s="49"/>
      <c r="EQ456" s="49"/>
      <c r="ER456" s="49"/>
      <c r="ES456" s="49"/>
      <c r="ET456" s="49"/>
      <c r="EU456" s="49"/>
      <c r="EV456" s="49"/>
      <c r="EW456" s="49"/>
      <c r="EX456" s="49"/>
      <c r="EY456" s="49"/>
      <c r="EZ456" s="49"/>
      <c r="FA456" s="49"/>
      <c r="FB456" s="49"/>
      <c r="FC456" s="49"/>
      <c r="FD456" s="49"/>
      <c r="FE456" s="49"/>
      <c r="FF456" s="49"/>
      <c r="FG456" s="49"/>
      <c r="FH456" s="49"/>
      <c r="FI456" s="49"/>
      <c r="FJ456" s="49"/>
      <c r="FK456" s="49"/>
      <c r="FL456" s="49"/>
      <c r="FM456" s="49"/>
    </row>
    <row r="457" spans="2:169" ht="6.75" customHeight="1"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37"/>
      <c r="M457" s="120"/>
      <c r="N457" s="120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AB457" s="120"/>
      <c r="AC457" s="120"/>
      <c r="AD457" s="135"/>
      <c r="AE457" s="136"/>
      <c r="AF457" s="136"/>
      <c r="AG457" s="136"/>
      <c r="AH457" s="136"/>
      <c r="AI457" s="136"/>
      <c r="AJ457" s="136"/>
      <c r="AK457" s="136"/>
      <c r="AL457" s="136"/>
      <c r="AM457" s="136"/>
      <c r="AN457" s="136"/>
      <c r="AQ457" s="120"/>
      <c r="AR457" s="120"/>
      <c r="AS457" s="121"/>
      <c r="AT457" s="121"/>
      <c r="AU457" s="121"/>
      <c r="AV457" s="121"/>
      <c r="AW457" s="121"/>
      <c r="AX457" s="121"/>
      <c r="AY457" s="121"/>
      <c r="AZ457" s="121"/>
      <c r="BA457" s="121"/>
      <c r="BB457" s="121"/>
      <c r="BC457" s="121"/>
      <c r="BD457" s="49"/>
      <c r="BF457" s="49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49"/>
      <c r="CS457" s="49"/>
      <c r="CT457" s="49"/>
      <c r="CU457" s="49"/>
      <c r="CV457" s="49"/>
      <c r="CW457" s="49"/>
      <c r="CX457" s="49"/>
      <c r="CY457" s="49"/>
      <c r="CZ457" s="49"/>
      <c r="DA457" s="49"/>
      <c r="DB457" s="49"/>
      <c r="DC457" s="49"/>
      <c r="DD457" s="49"/>
      <c r="DE457" s="49"/>
      <c r="DF457" s="49"/>
      <c r="DG457" s="49"/>
      <c r="DH457" s="49"/>
      <c r="DI457" s="49"/>
      <c r="DL457" s="49"/>
      <c r="DM457" s="49"/>
      <c r="DN457" s="49"/>
      <c r="DO457" s="49"/>
      <c r="DP457" s="49"/>
      <c r="DQ457" s="49"/>
      <c r="DR457" s="49"/>
      <c r="DS457" s="49"/>
      <c r="DT457" s="49"/>
      <c r="DU457" s="49"/>
      <c r="DV457" s="49"/>
      <c r="DW457" s="49"/>
      <c r="DX457" s="49"/>
      <c r="DY457" s="49"/>
      <c r="DZ457" s="49"/>
      <c r="EA457" s="49"/>
      <c r="EB457" s="49"/>
      <c r="EC457" s="49"/>
      <c r="ED457" s="49"/>
      <c r="EE457" s="49"/>
      <c r="EF457" s="49"/>
      <c r="EG457" s="49"/>
      <c r="EH457" s="49"/>
      <c r="EI457" s="49"/>
      <c r="EJ457" s="49"/>
      <c r="EK457" s="49"/>
      <c r="EL457" s="49"/>
      <c r="EM457" s="49"/>
      <c r="EN457" s="49"/>
      <c r="EO457" s="49"/>
      <c r="EP457" s="49"/>
      <c r="EQ457" s="49"/>
      <c r="ER457" s="49"/>
      <c r="ES457" s="49"/>
      <c r="ET457" s="49"/>
      <c r="EU457" s="49"/>
      <c r="EV457" s="49"/>
      <c r="EW457" s="49"/>
      <c r="EX457" s="49"/>
      <c r="EY457" s="49"/>
      <c r="EZ457" s="49"/>
      <c r="FA457" s="49"/>
      <c r="FB457" s="49"/>
      <c r="FC457" s="49"/>
      <c r="FD457" s="49"/>
      <c r="FE457" s="49"/>
      <c r="FF457" s="49"/>
      <c r="FG457" s="49"/>
      <c r="FH457" s="49"/>
      <c r="FI457" s="49"/>
      <c r="FJ457" s="49"/>
      <c r="FK457" s="49"/>
      <c r="FL457" s="49"/>
      <c r="FM457" s="49"/>
    </row>
    <row r="458" spans="2:169" ht="6.75" customHeight="1"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  <c r="BF458" s="49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50"/>
      <c r="DH458" s="50"/>
      <c r="DI458" s="50"/>
      <c r="DJ458" s="50"/>
      <c r="DK458" s="50"/>
      <c r="DL458" s="50"/>
      <c r="DM458" s="50"/>
      <c r="DN458" s="49"/>
      <c r="DO458" s="49"/>
      <c r="DP458" s="49"/>
      <c r="DQ458" s="49"/>
      <c r="DR458" s="49"/>
      <c r="DS458" s="49"/>
      <c r="DT458" s="49"/>
      <c r="DU458" s="49"/>
      <c r="DV458" s="49"/>
      <c r="DW458" s="49"/>
      <c r="DX458" s="49"/>
      <c r="DY458" s="49"/>
      <c r="DZ458" s="49"/>
      <c r="EA458" s="49"/>
      <c r="EB458" s="49"/>
      <c r="EC458" s="49"/>
      <c r="ED458" s="49"/>
      <c r="EE458" s="49"/>
      <c r="EF458" s="49"/>
      <c r="EG458" s="49"/>
      <c r="EH458" s="49"/>
      <c r="EI458" s="49"/>
      <c r="EJ458" s="49"/>
      <c r="EK458" s="49"/>
      <c r="EL458" s="49"/>
      <c r="EM458" s="49"/>
      <c r="EN458" s="49"/>
      <c r="EO458" s="49"/>
      <c r="EP458" s="49"/>
      <c r="EQ458" s="49"/>
      <c r="ER458" s="49"/>
      <c r="ES458" s="49"/>
      <c r="ET458" s="49"/>
      <c r="EU458" s="49"/>
      <c r="EV458" s="49"/>
      <c r="EW458" s="49"/>
      <c r="EX458" s="49"/>
      <c r="EY458" s="49"/>
      <c r="EZ458" s="49"/>
      <c r="FA458" s="49"/>
      <c r="FB458" s="49"/>
      <c r="FC458" s="49"/>
      <c r="FD458" s="49"/>
      <c r="FE458" s="49"/>
      <c r="FF458" s="49"/>
      <c r="FG458" s="49"/>
      <c r="FH458" s="49"/>
      <c r="FI458" s="49"/>
      <c r="FJ458" s="49"/>
      <c r="FK458" s="49"/>
      <c r="FL458" s="49"/>
      <c r="FM458" s="49"/>
    </row>
    <row r="459" spans="2:117" ht="6.75" customHeight="1"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49"/>
      <c r="BF459" s="49"/>
      <c r="BG459" s="49"/>
      <c r="BH459" s="49"/>
      <c r="BI459" s="49"/>
      <c r="BJ459" s="49"/>
      <c r="BK459" s="49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50"/>
      <c r="DH459" s="50"/>
      <c r="DI459" s="50"/>
      <c r="DJ459" s="50"/>
      <c r="DK459" s="50"/>
      <c r="DL459" s="50"/>
      <c r="DM459" s="50"/>
    </row>
    <row r="460" spans="2:117" ht="6.75" customHeight="1">
      <c r="B460" s="104" t="s">
        <v>294</v>
      </c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50"/>
      <c r="W460" s="139"/>
      <c r="X460" s="140"/>
      <c r="Y460" s="140"/>
      <c r="Z460" s="140"/>
      <c r="AA460" s="140"/>
      <c r="AB460" s="140"/>
      <c r="AC460" s="141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49"/>
      <c r="BF460" s="49"/>
      <c r="BG460" s="50"/>
      <c r="BH460" s="50"/>
      <c r="BI460" s="50"/>
      <c r="BJ460" s="50"/>
      <c r="BK460" s="50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  <c r="DJ460" s="54"/>
      <c r="DK460" s="54"/>
      <c r="DL460" s="54"/>
      <c r="DM460" s="54"/>
    </row>
    <row r="461" spans="2:117" ht="6.75" customHeight="1"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54"/>
      <c r="W461" s="142"/>
      <c r="X461" s="143"/>
      <c r="Y461" s="143"/>
      <c r="Z461" s="143"/>
      <c r="AA461" s="143"/>
      <c r="AB461" s="143"/>
      <c r="AC461" s="14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49"/>
      <c r="BF461" s="49"/>
      <c r="BG461" s="50"/>
      <c r="BH461" s="50"/>
      <c r="BI461" s="50"/>
      <c r="BJ461" s="50"/>
      <c r="BK461" s="50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  <c r="CW461" s="54"/>
      <c r="CX461" s="54"/>
      <c r="CY461" s="54"/>
      <c r="CZ461" s="54"/>
      <c r="DA461" s="54"/>
      <c r="DB461" s="54"/>
      <c r="DC461" s="54"/>
      <c r="DD461" s="54"/>
      <c r="DE461" s="54"/>
      <c r="DF461" s="54"/>
      <c r="DG461" s="54"/>
      <c r="DH461" s="54"/>
      <c r="DI461" s="54"/>
      <c r="DJ461" s="54"/>
      <c r="DK461" s="54"/>
      <c r="DL461" s="54"/>
      <c r="DM461" s="54"/>
    </row>
    <row r="462" spans="2:117" ht="6.75" customHeight="1"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54"/>
      <c r="W462" s="145"/>
      <c r="X462" s="146"/>
      <c r="Y462" s="146"/>
      <c r="Z462" s="146"/>
      <c r="AA462" s="146"/>
      <c r="AB462" s="146"/>
      <c r="AC462" s="147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49"/>
      <c r="BF462" s="49"/>
      <c r="BG462" s="50"/>
      <c r="BH462" s="50"/>
      <c r="BI462" s="50"/>
      <c r="BJ462" s="50"/>
      <c r="BK462" s="50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  <c r="CS462" s="54"/>
      <c r="CT462" s="54"/>
      <c r="CU462" s="54"/>
      <c r="CV462" s="54"/>
      <c r="CW462" s="54"/>
      <c r="CX462" s="54"/>
      <c r="CY462" s="54"/>
      <c r="CZ462" s="54"/>
      <c r="DA462" s="54"/>
      <c r="DB462" s="54"/>
      <c r="DC462" s="54"/>
      <c r="DD462" s="54"/>
      <c r="DE462" s="54"/>
      <c r="DF462" s="54"/>
      <c r="DG462" s="54"/>
      <c r="DH462" s="54"/>
      <c r="DI462" s="54"/>
      <c r="DJ462" s="54"/>
      <c r="DK462" s="54"/>
      <c r="DL462" s="54"/>
      <c r="DM462" s="54"/>
    </row>
    <row r="463" spans="2:117" ht="6.75" customHeight="1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49"/>
      <c r="BF463" s="49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  <c r="BY463" s="49"/>
      <c r="BZ463" s="49"/>
      <c r="CA463" s="49"/>
      <c r="CB463" s="49"/>
      <c r="CC463" s="49"/>
      <c r="CD463" s="49"/>
      <c r="CE463" s="49"/>
      <c r="CF463" s="49"/>
      <c r="CG463" s="49"/>
      <c r="CH463" s="49"/>
      <c r="CI463" s="49"/>
      <c r="CJ463" s="49"/>
      <c r="CK463" s="49"/>
      <c r="CL463" s="49"/>
      <c r="CM463" s="49"/>
      <c r="CN463" s="49"/>
      <c r="CO463" s="49"/>
      <c r="CP463" s="49"/>
      <c r="CQ463" s="49"/>
      <c r="CR463" s="49"/>
      <c r="CS463" s="49"/>
      <c r="CT463" s="49"/>
      <c r="CU463" s="49"/>
      <c r="CV463" s="49"/>
      <c r="CW463" s="49"/>
      <c r="CX463" s="49"/>
      <c r="CY463" s="49"/>
      <c r="CZ463" s="49"/>
      <c r="DA463" s="49"/>
      <c r="DB463" s="49"/>
      <c r="DC463" s="49"/>
      <c r="DD463" s="49"/>
      <c r="DE463" s="49"/>
      <c r="DF463" s="49"/>
      <c r="DG463" s="49"/>
      <c r="DH463" s="49"/>
      <c r="DI463" s="49"/>
      <c r="DK463" s="49"/>
      <c r="DL463" s="49"/>
      <c r="DM463" s="49"/>
    </row>
    <row r="464" spans="2:181" ht="6.75" customHeight="1">
      <c r="B464" s="104" t="s">
        <v>295</v>
      </c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4"/>
      <c r="BA464" s="104"/>
      <c r="BB464" s="104"/>
      <c r="BC464" s="104"/>
      <c r="BD464" s="49"/>
      <c r="BF464" s="49"/>
      <c r="BG464" s="51"/>
      <c r="BH464" s="51"/>
      <c r="BI464" s="51"/>
      <c r="BJ464" s="51"/>
      <c r="BK464" s="51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5"/>
      <c r="BX464" s="5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L464" s="5"/>
      <c r="CM464" s="5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FX464" s="89"/>
      <c r="FY464" s="90"/>
    </row>
    <row r="465" spans="2:181" ht="6.75" customHeight="1"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4"/>
      <c r="BA465" s="104"/>
      <c r="BB465" s="104"/>
      <c r="BC465" s="104"/>
      <c r="BD465" s="17"/>
      <c r="BF465" s="49"/>
      <c r="BG465" s="51"/>
      <c r="BH465" s="51"/>
      <c r="BI465" s="51"/>
      <c r="BJ465" s="51"/>
      <c r="BK465" s="51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5"/>
      <c r="BX465" s="5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L465" s="5"/>
      <c r="CM465" s="5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FX465" s="89"/>
      <c r="FY465" s="90"/>
    </row>
    <row r="466" spans="1:183" ht="6.75" customHeight="1">
      <c r="A466" s="19"/>
      <c r="B466" s="105">
        <f>MID(FZ466,1,200)</f>
      </c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/>
      <c r="AQ466" s="106"/>
      <c r="AR466" s="106"/>
      <c r="AS466" s="106"/>
      <c r="AT466" s="106"/>
      <c r="AU466" s="106"/>
      <c r="AV466" s="106"/>
      <c r="AW466" s="106"/>
      <c r="AX466" s="106"/>
      <c r="AY466" s="106"/>
      <c r="AZ466" s="106"/>
      <c r="BA466" s="106"/>
      <c r="BB466" s="106"/>
      <c r="BC466" s="107"/>
      <c r="BD466" s="17"/>
      <c r="BF466" s="49"/>
      <c r="BG466" s="51"/>
      <c r="BH466" s="51"/>
      <c r="BI466" s="51"/>
      <c r="BJ466" s="51"/>
      <c r="BK466" s="51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FX466" s="114" t="s">
        <v>296</v>
      </c>
      <c r="FY466" s="115"/>
      <c r="FZ466" s="79"/>
      <c r="GA466" s="14"/>
    </row>
    <row r="467" spans="1:181" ht="6.75" customHeight="1">
      <c r="A467" s="19"/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  <c r="AV467" s="109"/>
      <c r="AW467" s="109"/>
      <c r="AX467" s="109"/>
      <c r="AY467" s="109"/>
      <c r="AZ467" s="109"/>
      <c r="BA467" s="109"/>
      <c r="BB467" s="109"/>
      <c r="BC467" s="110"/>
      <c r="BD467" s="17"/>
      <c r="BF467" s="49"/>
      <c r="BG467" s="49"/>
      <c r="BH467" s="49"/>
      <c r="BI467" s="49"/>
      <c r="BJ467" s="49"/>
      <c r="BK467" s="49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FX467" s="116"/>
      <c r="FY467" s="117"/>
    </row>
    <row r="468" spans="1:181" ht="6.75" customHeight="1">
      <c r="A468" s="19"/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2"/>
      <c r="AJ468" s="112"/>
      <c r="AK468" s="112"/>
      <c r="AL468" s="112"/>
      <c r="AM468" s="112"/>
      <c r="AN468" s="112"/>
      <c r="AO468" s="112"/>
      <c r="AP468" s="112"/>
      <c r="AQ468" s="112"/>
      <c r="AR468" s="112"/>
      <c r="AS468" s="112"/>
      <c r="AT468" s="112"/>
      <c r="AU468" s="112"/>
      <c r="AV468" s="112"/>
      <c r="AW468" s="112"/>
      <c r="AX468" s="112"/>
      <c r="AY468" s="112"/>
      <c r="AZ468" s="112"/>
      <c r="BA468" s="112"/>
      <c r="BB468" s="112"/>
      <c r="BC468" s="113"/>
      <c r="BD468" s="17"/>
      <c r="BF468" s="49"/>
      <c r="BG468" s="54"/>
      <c r="BH468" s="54"/>
      <c r="BI468" s="54"/>
      <c r="BJ468" s="54"/>
      <c r="BK468" s="54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49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49"/>
      <c r="CN468" s="49"/>
      <c r="CO468" s="49"/>
      <c r="CP468" s="49"/>
      <c r="CQ468" s="49"/>
      <c r="CR468" s="49"/>
      <c r="CS468" s="49"/>
      <c r="CT468" s="49"/>
      <c r="CU468" s="49"/>
      <c r="CV468" s="49"/>
      <c r="CW468" s="49"/>
      <c r="CX468" s="49"/>
      <c r="CY468" s="49"/>
      <c r="CZ468" s="49"/>
      <c r="DA468" s="49"/>
      <c r="DB468" s="49"/>
      <c r="DC468" s="49"/>
      <c r="DD468" s="49"/>
      <c r="DE468" s="49"/>
      <c r="DF468" s="49"/>
      <c r="DG468" s="49"/>
      <c r="DH468" s="49"/>
      <c r="DI468" s="49"/>
      <c r="DK468" s="49"/>
      <c r="DL468" s="49"/>
      <c r="DM468" s="49"/>
      <c r="FX468" s="116"/>
      <c r="FY468" s="117"/>
    </row>
    <row r="469" spans="2:181" ht="6.75" customHeight="1"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F469" s="49"/>
      <c r="BG469" s="54"/>
      <c r="BH469" s="54"/>
      <c r="BI469" s="54"/>
      <c r="BJ469" s="54"/>
      <c r="BK469" s="54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FX469" s="116"/>
      <c r="FY469" s="117"/>
    </row>
    <row r="470" spans="2:181" ht="6.75" customHeight="1">
      <c r="B470" s="92" t="s">
        <v>297</v>
      </c>
      <c r="C470" s="92"/>
      <c r="D470" s="92"/>
      <c r="E470" s="92"/>
      <c r="F470" s="92"/>
      <c r="G470" s="92"/>
      <c r="H470" s="92"/>
      <c r="I470" s="92"/>
      <c r="J470" s="17"/>
      <c r="K470" s="17"/>
      <c r="L470" s="17"/>
      <c r="M470" s="120">
        <f>IF(""="1","X","")</f>
      </c>
      <c r="N470" s="120"/>
      <c r="O470" s="121" t="s">
        <v>298</v>
      </c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AB470" s="120">
        <f>IF(""="2","X","")</f>
      </c>
      <c r="AC470" s="120"/>
      <c r="AD470" s="122" t="s">
        <v>299</v>
      </c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49"/>
      <c r="BF470" s="49"/>
      <c r="BG470" s="54"/>
      <c r="BH470" s="54"/>
      <c r="BI470" s="54"/>
      <c r="BJ470" s="54"/>
      <c r="BK470" s="54"/>
      <c r="BL470" s="51"/>
      <c r="BM470" s="51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FX470" s="118"/>
      <c r="FY470" s="119"/>
    </row>
    <row r="471" spans="2:117" ht="6.75" customHeight="1">
      <c r="B471" s="92"/>
      <c r="C471" s="92"/>
      <c r="D471" s="92"/>
      <c r="E471" s="92"/>
      <c r="F471" s="92"/>
      <c r="G471" s="92"/>
      <c r="H471" s="92"/>
      <c r="I471" s="92"/>
      <c r="J471" s="17"/>
      <c r="K471" s="17"/>
      <c r="L471" s="17"/>
      <c r="M471" s="120"/>
      <c r="N471" s="120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AB471" s="120"/>
      <c r="AC471" s="120"/>
      <c r="AD471" s="122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49"/>
      <c r="BF471" s="49"/>
      <c r="BG471" s="49"/>
      <c r="BH471" s="49"/>
      <c r="BI471" s="49"/>
      <c r="BJ471" s="49"/>
      <c r="BK471" s="49"/>
      <c r="BL471" s="49"/>
      <c r="BM471" s="49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49"/>
      <c r="CB471" s="49"/>
      <c r="CC471" s="49"/>
      <c r="CD471" s="49"/>
      <c r="CE471" s="49"/>
      <c r="CF471" s="49"/>
      <c r="CG471" s="49"/>
      <c r="CH471" s="49"/>
      <c r="CI471" s="49"/>
      <c r="CJ471" s="49"/>
      <c r="CK471" s="49"/>
      <c r="CL471" s="49"/>
      <c r="CM471" s="49"/>
      <c r="CN471" s="49"/>
      <c r="CO471" s="49"/>
      <c r="CP471" s="49"/>
      <c r="CQ471" s="49"/>
      <c r="CR471" s="49"/>
      <c r="CS471" s="49"/>
      <c r="CT471" s="49"/>
      <c r="CU471" s="49"/>
      <c r="CV471" s="49"/>
      <c r="CW471" s="49"/>
      <c r="CX471" s="49"/>
      <c r="CY471" s="49"/>
      <c r="CZ471" s="49"/>
      <c r="DA471" s="49"/>
      <c r="DB471" s="49"/>
      <c r="DC471" s="49"/>
      <c r="DD471" s="49"/>
      <c r="DE471" s="49"/>
      <c r="DF471" s="49"/>
      <c r="DG471" s="49"/>
      <c r="DH471" s="49"/>
      <c r="DI471" s="49"/>
      <c r="DK471" s="49"/>
      <c r="DL471" s="49"/>
      <c r="DM471" s="49"/>
    </row>
    <row r="472" spans="2:117" ht="6.75" customHeight="1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49"/>
      <c r="BF472" s="49"/>
      <c r="BG472" s="50"/>
      <c r="BH472" s="50"/>
      <c r="BI472" s="50"/>
      <c r="BJ472" s="50"/>
      <c r="BK472" s="50"/>
      <c r="BL472" s="50"/>
      <c r="BM472" s="50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50"/>
      <c r="CU472" s="50"/>
      <c r="CV472" s="50"/>
      <c r="CW472" s="50"/>
      <c r="CX472" s="50"/>
      <c r="CY472" s="50"/>
      <c r="CZ472" s="50"/>
      <c r="DA472" s="50"/>
      <c r="DB472" s="50"/>
      <c r="DC472" s="50"/>
      <c r="DD472" s="50"/>
      <c r="DE472" s="50"/>
      <c r="DF472" s="50"/>
      <c r="DG472" s="50"/>
      <c r="DH472" s="50"/>
      <c r="DI472" s="50"/>
      <c r="DJ472" s="50"/>
      <c r="DK472" s="50"/>
      <c r="DL472" s="50"/>
      <c r="DM472" s="50"/>
    </row>
    <row r="473" spans="2:117" ht="6.75" customHeight="1">
      <c r="B473" s="92" t="s">
        <v>300</v>
      </c>
      <c r="C473" s="92"/>
      <c r="D473" s="92"/>
      <c r="E473" s="92"/>
      <c r="F473" s="92"/>
      <c r="G473" s="92"/>
      <c r="H473" s="92"/>
      <c r="I473" s="92"/>
      <c r="J473" s="92"/>
      <c r="K473" s="92"/>
      <c r="L473" s="17"/>
      <c r="M473" s="93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5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49"/>
      <c r="BF473" s="49"/>
      <c r="BG473" s="50"/>
      <c r="BH473" s="50"/>
      <c r="BI473" s="50"/>
      <c r="BJ473" s="50"/>
      <c r="BK473" s="50"/>
      <c r="BL473" s="50"/>
      <c r="BM473" s="50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  <c r="CM473" s="50"/>
      <c r="CN473" s="50"/>
      <c r="CO473" s="50"/>
      <c r="CP473" s="50"/>
      <c r="CQ473" s="50"/>
      <c r="CR473" s="50"/>
      <c r="CS473" s="50"/>
      <c r="CT473" s="50"/>
      <c r="CU473" s="50"/>
      <c r="CV473" s="50"/>
      <c r="CW473" s="50"/>
      <c r="CX473" s="50"/>
      <c r="CY473" s="50"/>
      <c r="CZ473" s="50"/>
      <c r="DA473" s="50"/>
      <c r="DB473" s="50"/>
      <c r="DC473" s="50"/>
      <c r="DD473" s="50"/>
      <c r="DE473" s="50"/>
      <c r="DF473" s="50"/>
      <c r="DG473" s="50"/>
      <c r="DH473" s="50"/>
      <c r="DI473" s="50"/>
      <c r="DJ473" s="50"/>
      <c r="DK473" s="50"/>
      <c r="DL473" s="50"/>
      <c r="DM473" s="50"/>
    </row>
    <row r="474" spans="2:117" ht="6.75" customHeight="1"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49"/>
      <c r="M474" s="96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8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  <c r="BC474" s="49"/>
      <c r="BD474" s="49"/>
      <c r="BF474" s="49"/>
      <c r="BG474" s="50"/>
      <c r="BH474" s="50"/>
      <c r="BI474" s="50"/>
      <c r="BJ474" s="50"/>
      <c r="BK474" s="50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  <c r="CW474" s="54"/>
      <c r="CX474" s="54"/>
      <c r="CY474" s="54"/>
      <c r="CZ474" s="54"/>
      <c r="DA474" s="54"/>
      <c r="DB474" s="54"/>
      <c r="DC474" s="54"/>
      <c r="DD474" s="54"/>
      <c r="DE474" s="54"/>
      <c r="DF474" s="54"/>
      <c r="DG474" s="54"/>
      <c r="DH474" s="54"/>
      <c r="DI474" s="54"/>
      <c r="DJ474" s="54"/>
      <c r="DK474" s="54"/>
      <c r="DL474" s="54"/>
      <c r="DM474" s="54"/>
    </row>
    <row r="475" spans="2:117" ht="6.75" customHeight="1"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17"/>
      <c r="M475" s="99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1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49"/>
      <c r="BF475" s="49"/>
      <c r="BG475" s="49"/>
      <c r="BH475" s="49"/>
      <c r="BI475" s="49"/>
      <c r="BJ475" s="49"/>
      <c r="BK475" s="49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  <c r="DJ475" s="54"/>
      <c r="DK475" s="54"/>
      <c r="DL475" s="54"/>
      <c r="DM475" s="54"/>
    </row>
    <row r="476" spans="2:117" ht="6.75" customHeight="1">
      <c r="B476" s="51"/>
      <c r="C476" s="51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49"/>
      <c r="BF476" s="49"/>
      <c r="BG476" s="50"/>
      <c r="BH476" s="50"/>
      <c r="BI476" s="50"/>
      <c r="BJ476" s="50"/>
      <c r="BK476" s="50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  <c r="CW476" s="54"/>
      <c r="CX476" s="54"/>
      <c r="CY476" s="54"/>
      <c r="CZ476" s="54"/>
      <c r="DA476" s="54"/>
      <c r="DB476" s="54"/>
      <c r="DC476" s="54"/>
      <c r="DD476" s="54"/>
      <c r="DE476" s="54"/>
      <c r="DF476" s="54"/>
      <c r="DG476" s="54"/>
      <c r="DH476" s="54"/>
      <c r="DI476" s="54"/>
      <c r="DJ476" s="54"/>
      <c r="DK476" s="54"/>
      <c r="DL476" s="54"/>
      <c r="DM476" s="54"/>
    </row>
    <row r="477" spans="2:117" ht="6.75" customHeight="1">
      <c r="B477" s="49"/>
      <c r="C477" s="49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  <c r="BF477" s="49"/>
      <c r="BG477" s="50"/>
      <c r="BH477" s="50"/>
      <c r="BI477" s="50"/>
      <c r="BJ477" s="50"/>
      <c r="BK477" s="50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  <c r="DA477" s="49"/>
      <c r="DB477" s="49"/>
      <c r="DC477" s="49"/>
      <c r="DD477" s="49"/>
      <c r="DE477" s="49"/>
      <c r="DF477" s="49"/>
      <c r="DG477" s="49"/>
      <c r="DH477" s="49"/>
      <c r="DI477" s="49"/>
      <c r="DK477" s="49"/>
      <c r="DL477" s="49"/>
      <c r="DM477" s="49"/>
    </row>
    <row r="478" spans="2:117" ht="6.75" customHeight="1">
      <c r="B478" s="104" t="s">
        <v>301</v>
      </c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49"/>
      <c r="BF478" s="49"/>
      <c r="BG478" s="49"/>
      <c r="BH478" s="49"/>
      <c r="BI478" s="49"/>
      <c r="BJ478" s="49"/>
      <c r="BK478" s="49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5"/>
      <c r="BX478" s="5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L478" s="5"/>
      <c r="CM478" s="5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</row>
    <row r="479" spans="2:117" ht="6.75" customHeight="1"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  <c r="AS479" s="104"/>
      <c r="AT479" s="104"/>
      <c r="AU479" s="104"/>
      <c r="AV479" s="104"/>
      <c r="AW479" s="104"/>
      <c r="AX479" s="104"/>
      <c r="AY479" s="104"/>
      <c r="AZ479" s="104"/>
      <c r="BA479" s="104"/>
      <c r="BB479" s="104"/>
      <c r="BC479" s="104"/>
      <c r="BD479" s="49"/>
      <c r="BF479" s="49"/>
      <c r="BG479" s="50"/>
      <c r="BH479" s="50"/>
      <c r="BI479" s="50"/>
      <c r="BJ479" s="50"/>
      <c r="BK479" s="50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5"/>
      <c r="BX479" s="5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L479" s="5"/>
      <c r="CM479" s="5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</row>
    <row r="480" spans="2:183" ht="6.75" customHeight="1">
      <c r="B480" s="105">
        <f>MID(FZ480,1,200)</f>
      </c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7"/>
      <c r="BD480" s="49"/>
      <c r="BF480" s="49"/>
      <c r="BG480" s="50"/>
      <c r="BH480" s="50"/>
      <c r="BI480" s="50"/>
      <c r="BJ480" s="50"/>
      <c r="BK480" s="50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FX480" s="114" t="s">
        <v>302</v>
      </c>
      <c r="FY480" s="115"/>
      <c r="FZ480" s="79"/>
      <c r="GA480" s="14"/>
    </row>
    <row r="481" spans="2:181" ht="6.75" customHeight="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  <c r="AV481" s="109"/>
      <c r="AW481" s="109"/>
      <c r="AX481" s="109"/>
      <c r="AY481" s="109"/>
      <c r="AZ481" s="109"/>
      <c r="BA481" s="109"/>
      <c r="BB481" s="109"/>
      <c r="BC481" s="110"/>
      <c r="BD481" s="49"/>
      <c r="BF481" s="49"/>
      <c r="BG481" s="50"/>
      <c r="BH481" s="50"/>
      <c r="BI481" s="50"/>
      <c r="BJ481" s="50"/>
      <c r="BK481" s="50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FX481" s="116"/>
      <c r="FY481" s="117"/>
    </row>
    <row r="482" spans="2:181" ht="6.75" customHeight="1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  <c r="AB482" s="112"/>
      <c r="AC482" s="112"/>
      <c r="AD482" s="112"/>
      <c r="AE482" s="112"/>
      <c r="AF482" s="112"/>
      <c r="AG482" s="112"/>
      <c r="AH482" s="112"/>
      <c r="AI482" s="112"/>
      <c r="AJ482" s="112"/>
      <c r="AK482" s="112"/>
      <c r="AL482" s="112"/>
      <c r="AM482" s="112"/>
      <c r="AN482" s="112"/>
      <c r="AO482" s="112"/>
      <c r="AP482" s="112"/>
      <c r="AQ482" s="112"/>
      <c r="AR482" s="112"/>
      <c r="AS482" s="112"/>
      <c r="AT482" s="112"/>
      <c r="AU482" s="112"/>
      <c r="AV482" s="112"/>
      <c r="AW482" s="112"/>
      <c r="AX482" s="112"/>
      <c r="AY482" s="112"/>
      <c r="AZ482" s="112"/>
      <c r="BA482" s="112"/>
      <c r="BB482" s="112"/>
      <c r="BC482" s="113"/>
      <c r="BD482" s="49"/>
      <c r="BF482" s="49"/>
      <c r="BG482" s="49"/>
      <c r="BH482" s="49"/>
      <c r="BI482" s="49"/>
      <c r="BJ482" s="49"/>
      <c r="BK482" s="49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49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49"/>
      <c r="CN482" s="49"/>
      <c r="CO482" s="49"/>
      <c r="CP482" s="49"/>
      <c r="CQ482" s="49"/>
      <c r="CR482" s="49"/>
      <c r="CS482" s="49"/>
      <c r="CT482" s="49"/>
      <c r="CU482" s="49"/>
      <c r="CV482" s="49"/>
      <c r="CW482" s="49"/>
      <c r="CX482" s="49"/>
      <c r="CY482" s="49"/>
      <c r="CZ482" s="49"/>
      <c r="DA482" s="49"/>
      <c r="DB482" s="49"/>
      <c r="DC482" s="49"/>
      <c r="DD482" s="49"/>
      <c r="DE482" s="49"/>
      <c r="DF482" s="49"/>
      <c r="DG482" s="49"/>
      <c r="DH482" s="49"/>
      <c r="DI482" s="49"/>
      <c r="DK482" s="49"/>
      <c r="DL482" s="49"/>
      <c r="DM482" s="49"/>
      <c r="FX482" s="116"/>
      <c r="FY482" s="117"/>
    </row>
    <row r="483" spans="2:181" ht="6.75" customHeight="1"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49"/>
      <c r="BA483" s="49"/>
      <c r="BB483" s="49"/>
      <c r="BC483" s="49"/>
      <c r="BD483" s="49"/>
      <c r="BF483" s="49"/>
      <c r="BG483" s="49"/>
      <c r="BH483" s="49"/>
      <c r="BI483" s="54"/>
      <c r="BJ483" s="54"/>
      <c r="BK483" s="54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FX483" s="116"/>
      <c r="FY483" s="117"/>
    </row>
    <row r="484" spans="2:181" ht="6.75" customHeight="1">
      <c r="B484" s="92" t="s">
        <v>297</v>
      </c>
      <c r="C484" s="92"/>
      <c r="D484" s="92"/>
      <c r="E484" s="92"/>
      <c r="F484" s="92"/>
      <c r="G484" s="92"/>
      <c r="H484" s="92"/>
      <c r="I484" s="92"/>
      <c r="J484" s="17"/>
      <c r="K484" s="17"/>
      <c r="L484" s="17"/>
      <c r="M484" s="120">
        <f>IF(""="1","X","")</f>
      </c>
      <c r="N484" s="120"/>
      <c r="O484" s="121" t="s">
        <v>298</v>
      </c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AB484" s="120">
        <f>IF(""="2","X","")</f>
      </c>
      <c r="AC484" s="120"/>
      <c r="AD484" s="122" t="s">
        <v>299</v>
      </c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49"/>
      <c r="BF484" s="49"/>
      <c r="BG484" s="49"/>
      <c r="BH484" s="49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/>
      <c r="CW484" s="54"/>
      <c r="CX484" s="54"/>
      <c r="CY484" s="54"/>
      <c r="CZ484" s="54"/>
      <c r="DA484" s="54"/>
      <c r="DB484" s="54"/>
      <c r="DC484" s="54"/>
      <c r="DD484" s="54"/>
      <c r="DE484" s="54"/>
      <c r="DF484" s="54"/>
      <c r="DG484" s="54"/>
      <c r="DH484" s="54"/>
      <c r="DI484" s="54"/>
      <c r="DJ484" s="54"/>
      <c r="DK484" s="54"/>
      <c r="DL484" s="54"/>
      <c r="DM484" s="54"/>
      <c r="FX484" s="118"/>
      <c r="FY484" s="119"/>
    </row>
    <row r="485" spans="2:117" ht="6.75" customHeight="1">
      <c r="B485" s="92"/>
      <c r="C485" s="92"/>
      <c r="D485" s="92"/>
      <c r="E485" s="92"/>
      <c r="F485" s="92"/>
      <c r="G485" s="92"/>
      <c r="H485" s="92"/>
      <c r="I485" s="92"/>
      <c r="J485" s="17"/>
      <c r="K485" s="17"/>
      <c r="L485" s="17"/>
      <c r="M485" s="120"/>
      <c r="N485" s="120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AB485" s="120"/>
      <c r="AC485" s="120"/>
      <c r="AD485" s="122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49"/>
      <c r="BF485" s="49"/>
      <c r="BG485" s="49"/>
      <c r="BH485" s="49"/>
      <c r="BI485" s="54"/>
      <c r="BJ485" s="54"/>
      <c r="BK485" s="54"/>
      <c r="BL485" s="49"/>
      <c r="BM485" s="49"/>
      <c r="BN485" s="49"/>
      <c r="BO485" s="49"/>
      <c r="BP485" s="49"/>
      <c r="BQ485" s="49"/>
      <c r="BR485" s="49"/>
      <c r="BS485" s="49"/>
      <c r="BT485" s="49"/>
      <c r="BU485" s="49"/>
      <c r="BV485" s="49"/>
      <c r="BW485" s="49"/>
      <c r="BX485" s="49"/>
      <c r="BY485" s="49"/>
      <c r="BZ485" s="49"/>
      <c r="CA485" s="49"/>
      <c r="CB485" s="49"/>
      <c r="CC485" s="49"/>
      <c r="CD485" s="49"/>
      <c r="CE485" s="49"/>
      <c r="CF485" s="49"/>
      <c r="CG485" s="49"/>
      <c r="CH485" s="49"/>
      <c r="CI485" s="49"/>
      <c r="CJ485" s="49"/>
      <c r="CK485" s="49"/>
      <c r="CL485" s="49"/>
      <c r="CM485" s="49"/>
      <c r="CN485" s="49"/>
      <c r="CO485" s="49"/>
      <c r="CP485" s="49"/>
      <c r="CQ485" s="49"/>
      <c r="CR485" s="49"/>
      <c r="CS485" s="49"/>
      <c r="CT485" s="49"/>
      <c r="CU485" s="49"/>
      <c r="CV485" s="49"/>
      <c r="CW485" s="49"/>
      <c r="CX485" s="49"/>
      <c r="CY485" s="49"/>
      <c r="CZ485" s="49"/>
      <c r="DA485" s="49"/>
      <c r="DB485" s="49"/>
      <c r="DC485" s="49"/>
      <c r="DD485" s="49"/>
      <c r="DE485" s="49"/>
      <c r="DF485" s="49"/>
      <c r="DG485" s="49"/>
      <c r="DH485" s="49"/>
      <c r="DI485" s="49"/>
      <c r="DK485" s="49"/>
      <c r="DL485" s="49"/>
      <c r="DM485" s="49"/>
    </row>
    <row r="486" spans="2:117" ht="6.75" customHeight="1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49"/>
      <c r="BF486" s="49"/>
      <c r="BG486" s="49"/>
      <c r="BH486" s="49"/>
      <c r="BI486" s="49"/>
      <c r="BJ486" s="49"/>
      <c r="BK486" s="49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 s="54"/>
      <c r="CL486" s="54"/>
      <c r="CM486" s="54"/>
      <c r="CN486" s="54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  <c r="DD486" s="54"/>
      <c r="DE486" s="54"/>
      <c r="DF486" s="54"/>
      <c r="DG486" s="54"/>
      <c r="DH486" s="54"/>
      <c r="DI486" s="54"/>
      <c r="DJ486" s="54"/>
      <c r="DK486" s="54"/>
      <c r="DL486" s="54"/>
      <c r="DM486" s="54"/>
    </row>
    <row r="487" spans="2:117" ht="6.75" customHeight="1">
      <c r="B487" s="92" t="s">
        <v>300</v>
      </c>
      <c r="C487" s="92"/>
      <c r="D487" s="92"/>
      <c r="E487" s="92"/>
      <c r="F487" s="92"/>
      <c r="G487" s="92"/>
      <c r="H487" s="92"/>
      <c r="I487" s="92"/>
      <c r="J487" s="92"/>
      <c r="K487" s="92"/>
      <c r="L487" s="17"/>
      <c r="M487" s="93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5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49"/>
      <c r="BF487" s="49"/>
      <c r="BG487" s="54"/>
      <c r="BH487" s="54"/>
      <c r="BI487" s="54"/>
      <c r="BJ487" s="54"/>
      <c r="BK487" s="54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0"/>
      <c r="DA487" s="50"/>
      <c r="DB487" s="50"/>
      <c r="DC487" s="50"/>
      <c r="DD487" s="50"/>
      <c r="DE487" s="50"/>
      <c r="DF487" s="50"/>
      <c r="DG487" s="50"/>
      <c r="DH487" s="50"/>
      <c r="DI487" s="50"/>
      <c r="DJ487" s="50"/>
      <c r="DK487" s="50"/>
      <c r="DL487" s="50"/>
      <c r="DM487" s="50"/>
    </row>
    <row r="488" spans="2:117" ht="6.75" customHeight="1"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49"/>
      <c r="M488" s="96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8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  <c r="AV488" s="49"/>
      <c r="AW488" s="49"/>
      <c r="AX488" s="49"/>
      <c r="AY488" s="49"/>
      <c r="AZ488" s="49"/>
      <c r="BA488" s="49"/>
      <c r="BB488" s="49"/>
      <c r="BC488" s="49"/>
      <c r="BD488" s="49"/>
      <c r="BF488" s="49"/>
      <c r="BG488" s="54"/>
      <c r="BH488" s="54"/>
      <c r="BI488" s="54"/>
      <c r="BJ488" s="54"/>
      <c r="BK488" s="54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0"/>
      <c r="DA488" s="50"/>
      <c r="DB488" s="50"/>
      <c r="DC488" s="50"/>
      <c r="DD488" s="50"/>
      <c r="DE488" s="50"/>
      <c r="DF488" s="50"/>
      <c r="DG488" s="50"/>
      <c r="DH488" s="50"/>
      <c r="DI488" s="50"/>
      <c r="DJ488" s="50"/>
      <c r="DK488" s="50"/>
      <c r="DL488" s="50"/>
      <c r="DM488" s="50"/>
    </row>
    <row r="489" spans="2:117" ht="6.75" customHeight="1"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17"/>
      <c r="M489" s="99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1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49"/>
      <c r="BF489" s="49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  <c r="DJ489" s="54"/>
      <c r="DK489" s="54"/>
      <c r="DL489" s="54"/>
      <c r="DM489" s="54"/>
    </row>
    <row r="490" spans="2:117" ht="6.75" customHeight="1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49"/>
      <c r="BF490" s="49"/>
      <c r="BG490" s="49"/>
      <c r="BH490" s="49"/>
      <c r="BI490" s="49"/>
      <c r="BJ490" s="49"/>
      <c r="BK490" s="49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 s="54"/>
      <c r="CL490" s="54"/>
      <c r="CM490" s="54"/>
      <c r="CN490" s="54"/>
      <c r="CO490" s="54"/>
      <c r="CP490" s="54"/>
      <c r="CQ490" s="54"/>
      <c r="CR490" s="54"/>
      <c r="CS490" s="54"/>
      <c r="CT490" s="54"/>
      <c r="CU490" s="54"/>
      <c r="CV490" s="54"/>
      <c r="CW490" s="54"/>
      <c r="CX490" s="54"/>
      <c r="CY490" s="54"/>
      <c r="CZ490" s="54"/>
      <c r="DA490" s="54"/>
      <c r="DB490" s="54"/>
      <c r="DC490" s="54"/>
      <c r="DD490" s="54"/>
      <c r="DE490" s="54"/>
      <c r="DF490" s="54"/>
      <c r="DG490" s="54"/>
      <c r="DH490" s="54"/>
      <c r="DI490" s="54"/>
      <c r="DJ490" s="54"/>
      <c r="DK490" s="54"/>
      <c r="DL490" s="54"/>
      <c r="DM490" s="54"/>
    </row>
    <row r="491" spans="2:117" ht="6.75" customHeight="1"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49"/>
      <c r="AS491" s="49"/>
      <c r="AT491" s="49"/>
      <c r="AU491" s="49"/>
      <c r="AV491" s="49"/>
      <c r="AW491" s="49"/>
      <c r="AX491" s="49"/>
      <c r="AY491" s="49"/>
      <c r="AZ491" s="49"/>
      <c r="BA491" s="49"/>
      <c r="BB491" s="49"/>
      <c r="BC491" s="49"/>
      <c r="BD491" s="49"/>
      <c r="BF491" s="49"/>
      <c r="BG491" s="50"/>
      <c r="BH491" s="50"/>
      <c r="BI491" s="50"/>
      <c r="BJ491" s="50"/>
      <c r="BK491" s="50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 s="54"/>
      <c r="CL491" s="54"/>
      <c r="CM491" s="54"/>
      <c r="CN491" s="54"/>
      <c r="CO491" s="54"/>
      <c r="CP491" s="54"/>
      <c r="CQ491" s="54"/>
      <c r="CR491" s="54"/>
      <c r="CS491" s="54"/>
      <c r="CT491" s="54"/>
      <c r="CU491" s="54"/>
      <c r="CV491" s="54"/>
      <c r="CW491" s="54"/>
      <c r="CX491" s="54"/>
      <c r="CY491" s="54"/>
      <c r="CZ491" s="54"/>
      <c r="DA491" s="54"/>
      <c r="DB491" s="54"/>
      <c r="DC491" s="54"/>
      <c r="DD491" s="54"/>
      <c r="DE491" s="54"/>
      <c r="DF491" s="54"/>
      <c r="DG491" s="54"/>
      <c r="DH491" s="54"/>
      <c r="DI491" s="54"/>
      <c r="DJ491" s="54"/>
      <c r="DK491" s="54"/>
      <c r="DL491" s="54"/>
      <c r="DM491" s="54"/>
    </row>
    <row r="492" spans="2:117" ht="6.75" customHeight="1"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49"/>
      <c r="BF492" s="49"/>
      <c r="BG492" s="50"/>
      <c r="BH492" s="50"/>
      <c r="BI492" s="50"/>
      <c r="BJ492" s="50"/>
      <c r="BK492" s="50"/>
      <c r="BL492" s="49"/>
      <c r="BM492" s="49"/>
      <c r="BN492" s="49"/>
      <c r="BO492" s="49"/>
      <c r="BP492" s="49"/>
      <c r="BQ492" s="49"/>
      <c r="BR492" s="49"/>
      <c r="BS492" s="49"/>
      <c r="BT492" s="49"/>
      <c r="BU492" s="49"/>
      <c r="BV492" s="49"/>
      <c r="BW492" s="49"/>
      <c r="BX492" s="49"/>
      <c r="BY492" s="49"/>
      <c r="BZ492" s="49"/>
      <c r="CA492" s="49"/>
      <c r="CB492" s="49"/>
      <c r="CC492" s="49"/>
      <c r="CD492" s="49"/>
      <c r="CE492" s="49"/>
      <c r="CF492" s="49"/>
      <c r="CG492" s="49"/>
      <c r="CH492" s="49"/>
      <c r="CI492" s="49"/>
      <c r="CJ492" s="49"/>
      <c r="CK492" s="49"/>
      <c r="CL492" s="49"/>
      <c r="CM492" s="49"/>
      <c r="CN492" s="49"/>
      <c r="CO492" s="49"/>
      <c r="CP492" s="49"/>
      <c r="CQ492" s="49"/>
      <c r="CR492" s="49"/>
      <c r="CS492" s="49"/>
      <c r="CT492" s="49"/>
      <c r="CU492" s="49"/>
      <c r="CV492" s="49"/>
      <c r="CW492" s="49"/>
      <c r="CX492" s="49"/>
      <c r="CY492" s="49"/>
      <c r="CZ492" s="49"/>
      <c r="DA492" s="49"/>
      <c r="DB492" s="49"/>
      <c r="DC492" s="49"/>
      <c r="DD492" s="49"/>
      <c r="DE492" s="49"/>
      <c r="DF492" s="49"/>
      <c r="DG492" s="49"/>
      <c r="DH492" s="49"/>
      <c r="DI492" s="49"/>
      <c r="DK492" s="49"/>
      <c r="DL492" s="49"/>
      <c r="DM492" s="49"/>
    </row>
    <row r="493" spans="2:117" ht="6.75" customHeight="1">
      <c r="B493" s="104" t="s">
        <v>303</v>
      </c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04"/>
      <c r="BA493" s="104"/>
      <c r="BB493" s="104"/>
      <c r="BC493" s="104"/>
      <c r="BD493" s="49"/>
      <c r="BF493" s="49"/>
      <c r="BG493" s="50"/>
      <c r="BH493" s="50"/>
      <c r="BI493" s="50"/>
      <c r="BJ493" s="50"/>
      <c r="BK493" s="50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5"/>
      <c r="BX493" s="5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L493" s="5"/>
      <c r="CM493" s="5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</row>
    <row r="494" spans="2:117" ht="6.75" customHeight="1"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  <c r="AS494" s="104"/>
      <c r="AT494" s="104"/>
      <c r="AU494" s="104"/>
      <c r="AV494" s="104"/>
      <c r="AW494" s="104"/>
      <c r="AX494" s="104"/>
      <c r="AY494" s="104"/>
      <c r="AZ494" s="104"/>
      <c r="BA494" s="104"/>
      <c r="BB494" s="104"/>
      <c r="BC494" s="104"/>
      <c r="BD494" s="49"/>
      <c r="BF494" s="49"/>
      <c r="BG494" s="49"/>
      <c r="BH494" s="49"/>
      <c r="BI494" s="49"/>
      <c r="BJ494" s="49"/>
      <c r="BK494" s="49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5"/>
      <c r="BX494" s="5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L494" s="5"/>
      <c r="CM494" s="5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</row>
    <row r="495" spans="2:183" ht="6.75" customHeight="1">
      <c r="B495" s="105">
        <f>MID(FZ495,1,200)</f>
      </c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/>
      <c r="AQ495" s="106"/>
      <c r="AR495" s="106"/>
      <c r="AS495" s="106"/>
      <c r="AT495" s="106"/>
      <c r="AU495" s="106"/>
      <c r="AV495" s="106"/>
      <c r="AW495" s="106"/>
      <c r="AX495" s="106"/>
      <c r="AY495" s="106"/>
      <c r="AZ495" s="106"/>
      <c r="BA495" s="106"/>
      <c r="BB495" s="106"/>
      <c r="BC495" s="107"/>
      <c r="BD495" s="49"/>
      <c r="BF495" s="49"/>
      <c r="BG495" s="50"/>
      <c r="BH495" s="50"/>
      <c r="BI495" s="50"/>
      <c r="BJ495" s="50"/>
      <c r="BK495" s="50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FX495" s="114" t="s">
        <v>304</v>
      </c>
      <c r="FY495" s="115"/>
      <c r="FZ495" s="79"/>
      <c r="GA495" s="14"/>
    </row>
    <row r="496" spans="2:181" ht="6.75" customHeight="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10"/>
      <c r="BD496" s="49"/>
      <c r="BF496" s="49"/>
      <c r="BG496" s="50"/>
      <c r="BH496" s="50"/>
      <c r="BI496" s="50"/>
      <c r="BJ496" s="50"/>
      <c r="BK496" s="50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FX496" s="116"/>
      <c r="FY496" s="117"/>
    </row>
    <row r="497" spans="2:181" ht="6.75" customHeight="1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  <c r="AB497" s="112"/>
      <c r="AC497" s="112"/>
      <c r="AD497" s="112"/>
      <c r="AE497" s="112"/>
      <c r="AF497" s="112"/>
      <c r="AG497" s="112"/>
      <c r="AH497" s="112"/>
      <c r="AI497" s="112"/>
      <c r="AJ497" s="112"/>
      <c r="AK497" s="112"/>
      <c r="AL497" s="112"/>
      <c r="AM497" s="112"/>
      <c r="AN497" s="112"/>
      <c r="AO497" s="112"/>
      <c r="AP497" s="112"/>
      <c r="AQ497" s="112"/>
      <c r="AR497" s="112"/>
      <c r="AS497" s="112"/>
      <c r="AT497" s="112"/>
      <c r="AU497" s="112"/>
      <c r="AV497" s="112"/>
      <c r="AW497" s="112"/>
      <c r="AX497" s="112"/>
      <c r="AY497" s="112"/>
      <c r="AZ497" s="112"/>
      <c r="BA497" s="112"/>
      <c r="BB497" s="112"/>
      <c r="BC497" s="113"/>
      <c r="BD497" s="49"/>
      <c r="BF497" s="49"/>
      <c r="BG497" s="49"/>
      <c r="BH497" s="49"/>
      <c r="BI497" s="49"/>
      <c r="BJ497" s="49"/>
      <c r="BK497" s="49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49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49"/>
      <c r="CN497" s="49"/>
      <c r="CO497" s="49"/>
      <c r="CP497" s="49"/>
      <c r="CQ497" s="49"/>
      <c r="CR497" s="49"/>
      <c r="CS497" s="49"/>
      <c r="CT497" s="49"/>
      <c r="CU497" s="49"/>
      <c r="CV497" s="49"/>
      <c r="CW497" s="49"/>
      <c r="CX497" s="49"/>
      <c r="CY497" s="49"/>
      <c r="CZ497" s="49"/>
      <c r="DA497" s="49"/>
      <c r="DB497" s="49"/>
      <c r="DC497" s="49"/>
      <c r="DD497" s="49"/>
      <c r="DE497" s="49"/>
      <c r="DF497" s="49"/>
      <c r="DG497" s="49"/>
      <c r="DH497" s="49"/>
      <c r="DI497" s="49"/>
      <c r="DK497" s="49"/>
      <c r="DL497" s="49"/>
      <c r="DM497" s="49"/>
      <c r="FX497" s="116"/>
      <c r="FY497" s="117"/>
    </row>
    <row r="498" spans="2:181" ht="6.75" customHeight="1"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  <c r="AV498" s="49"/>
      <c r="AW498" s="49"/>
      <c r="AX498" s="49"/>
      <c r="AY498" s="49"/>
      <c r="AZ498" s="49"/>
      <c r="BA498" s="49"/>
      <c r="BB498" s="49"/>
      <c r="BC498" s="49"/>
      <c r="BD498" s="49"/>
      <c r="BF498" s="49"/>
      <c r="BG498" s="50"/>
      <c r="BH498" s="50"/>
      <c r="BI498" s="50"/>
      <c r="BJ498" s="50"/>
      <c r="BK498" s="50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FX498" s="116"/>
      <c r="FY498" s="117"/>
    </row>
    <row r="499" spans="2:181" ht="6.75" customHeight="1">
      <c r="B499" s="92" t="s">
        <v>297</v>
      </c>
      <c r="C499" s="92"/>
      <c r="D499" s="92"/>
      <c r="E499" s="92"/>
      <c r="F499" s="92"/>
      <c r="G499" s="92"/>
      <c r="H499" s="92"/>
      <c r="I499" s="92"/>
      <c r="J499" s="17"/>
      <c r="K499" s="17"/>
      <c r="L499" s="17"/>
      <c r="M499" s="120">
        <f>IF(""="1","X","")</f>
      </c>
      <c r="N499" s="120"/>
      <c r="O499" s="121" t="s">
        <v>298</v>
      </c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AB499" s="120">
        <f>IF(""="2","X","")</f>
      </c>
      <c r="AC499" s="120"/>
      <c r="AD499" s="122" t="s">
        <v>299</v>
      </c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49"/>
      <c r="BF499" s="49"/>
      <c r="BG499" s="50"/>
      <c r="BH499" s="50"/>
      <c r="BI499" s="50"/>
      <c r="BJ499" s="50"/>
      <c r="BK499" s="50"/>
      <c r="BL499" s="51"/>
      <c r="BM499" s="51"/>
      <c r="BN499" s="51"/>
      <c r="BO499" s="51"/>
      <c r="BP499" s="51"/>
      <c r="BQ499" s="51"/>
      <c r="BR499" s="51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  <c r="CW499" s="54"/>
      <c r="CX499" s="54"/>
      <c r="CY499" s="54"/>
      <c r="CZ499" s="54"/>
      <c r="DA499" s="54"/>
      <c r="DB499" s="54"/>
      <c r="DC499" s="54"/>
      <c r="DD499" s="54"/>
      <c r="DE499" s="54"/>
      <c r="DF499" s="54"/>
      <c r="DG499" s="54"/>
      <c r="DH499" s="54"/>
      <c r="DI499" s="54"/>
      <c r="DJ499" s="54"/>
      <c r="DK499" s="54"/>
      <c r="DL499" s="54"/>
      <c r="DM499" s="54"/>
      <c r="FX499" s="118"/>
      <c r="FY499" s="119"/>
    </row>
    <row r="500" spans="2:117" ht="6.75" customHeight="1">
      <c r="B500" s="92"/>
      <c r="C500" s="92"/>
      <c r="D500" s="92"/>
      <c r="E500" s="92"/>
      <c r="F500" s="92"/>
      <c r="G500" s="92"/>
      <c r="H500" s="92"/>
      <c r="I500" s="92"/>
      <c r="J500" s="17"/>
      <c r="K500" s="17"/>
      <c r="L500" s="17"/>
      <c r="M500" s="120"/>
      <c r="N500" s="120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AB500" s="120"/>
      <c r="AC500" s="120"/>
      <c r="AD500" s="122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49"/>
      <c r="BF500" s="49"/>
      <c r="BG500" s="50"/>
      <c r="BH500" s="50"/>
      <c r="BI500" s="50"/>
      <c r="BJ500" s="50"/>
      <c r="BK500" s="50"/>
      <c r="BL500" s="49"/>
      <c r="BM500" s="49"/>
      <c r="BN500" s="49"/>
      <c r="BO500" s="49"/>
      <c r="BP500" s="49"/>
      <c r="BQ500" s="49"/>
      <c r="BR500" s="49"/>
      <c r="BS500" s="49"/>
      <c r="BT500" s="49"/>
      <c r="BU500" s="49"/>
      <c r="BV500" s="49"/>
      <c r="BW500" s="49"/>
      <c r="BX500" s="49"/>
      <c r="BY500" s="49"/>
      <c r="BZ500" s="49"/>
      <c r="CA500" s="49"/>
      <c r="CB500" s="49"/>
      <c r="CC500" s="49"/>
      <c r="CD500" s="49"/>
      <c r="CE500" s="49"/>
      <c r="CF500" s="49"/>
      <c r="CG500" s="49"/>
      <c r="CH500" s="49"/>
      <c r="CI500" s="49"/>
      <c r="CJ500" s="49"/>
      <c r="CK500" s="49"/>
      <c r="CL500" s="49"/>
      <c r="CM500" s="49"/>
      <c r="CN500" s="49"/>
      <c r="CO500" s="49"/>
      <c r="CP500" s="49"/>
      <c r="CQ500" s="49"/>
      <c r="CR500" s="49"/>
      <c r="CS500" s="49"/>
      <c r="CT500" s="49"/>
      <c r="CU500" s="49"/>
      <c r="CV500" s="49"/>
      <c r="CW500" s="49"/>
      <c r="CX500" s="49"/>
      <c r="CY500" s="49"/>
      <c r="CZ500" s="49"/>
      <c r="DA500" s="49"/>
      <c r="DB500" s="49"/>
      <c r="DC500" s="49"/>
      <c r="DD500" s="49"/>
      <c r="DE500" s="49"/>
      <c r="DF500" s="49"/>
      <c r="DG500" s="49"/>
      <c r="DH500" s="49"/>
      <c r="DI500" s="49"/>
      <c r="DK500" s="49"/>
      <c r="DL500" s="49"/>
      <c r="DM500" s="49"/>
    </row>
    <row r="501" spans="2:117" ht="6.75" customHeight="1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49"/>
      <c r="BF501" s="49"/>
      <c r="BG501" s="49"/>
      <c r="BH501" s="49"/>
      <c r="BI501" s="49"/>
      <c r="BJ501" s="49"/>
      <c r="BK501" s="49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 s="54"/>
      <c r="CL501" s="54"/>
      <c r="CM501" s="54"/>
      <c r="CN501" s="54"/>
      <c r="CO501" s="54"/>
      <c r="CP501" s="54"/>
      <c r="CQ501" s="54"/>
      <c r="CR501" s="54"/>
      <c r="CS501" s="54"/>
      <c r="CT501" s="54"/>
      <c r="CU501" s="54"/>
      <c r="CV501" s="54"/>
      <c r="CW501" s="54"/>
      <c r="CX501" s="54"/>
      <c r="CY501" s="54"/>
      <c r="CZ501" s="54"/>
      <c r="DA501" s="54"/>
      <c r="DB501" s="54"/>
      <c r="DC501" s="54"/>
      <c r="DD501" s="54"/>
      <c r="DE501" s="54"/>
      <c r="DF501" s="54"/>
      <c r="DG501" s="54"/>
      <c r="DH501" s="54"/>
      <c r="DI501" s="54"/>
      <c r="DJ501" s="54"/>
      <c r="DK501" s="54"/>
      <c r="DL501" s="54"/>
      <c r="DM501" s="54"/>
    </row>
    <row r="502" spans="2:117" ht="6.75" customHeight="1">
      <c r="B502" s="92" t="s">
        <v>300</v>
      </c>
      <c r="C502" s="92"/>
      <c r="D502" s="92"/>
      <c r="E502" s="92"/>
      <c r="F502" s="92"/>
      <c r="G502" s="92"/>
      <c r="H502" s="92"/>
      <c r="I502" s="92"/>
      <c r="J502" s="92"/>
      <c r="K502" s="92"/>
      <c r="L502" s="17"/>
      <c r="M502" s="93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5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49"/>
      <c r="BF502" s="49"/>
      <c r="BG502" s="51"/>
      <c r="BH502" s="51"/>
      <c r="BI502" s="51"/>
      <c r="BJ502" s="51"/>
      <c r="BK502" s="51"/>
      <c r="BL502" s="50"/>
      <c r="BM502" s="50"/>
      <c r="BN502" s="50"/>
      <c r="BO502" s="50"/>
      <c r="BP502" s="50"/>
      <c r="BQ502" s="50"/>
      <c r="BR502" s="50"/>
      <c r="BS502" s="50"/>
      <c r="BT502" s="50"/>
      <c r="BU502" s="50"/>
      <c r="BV502" s="50"/>
      <c r="BW502" s="50"/>
      <c r="BX502" s="50"/>
      <c r="BY502" s="50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  <c r="CM502" s="50"/>
      <c r="CN502" s="50"/>
      <c r="CO502" s="50"/>
      <c r="CP502" s="50"/>
      <c r="CQ502" s="50"/>
      <c r="CR502" s="50"/>
      <c r="CS502" s="50"/>
      <c r="CT502" s="50"/>
      <c r="CU502" s="50"/>
      <c r="CV502" s="50"/>
      <c r="CW502" s="50"/>
      <c r="CX502" s="50"/>
      <c r="CY502" s="50"/>
      <c r="CZ502" s="50"/>
      <c r="DA502" s="50"/>
      <c r="DB502" s="50"/>
      <c r="DC502" s="50"/>
      <c r="DD502" s="50"/>
      <c r="DE502" s="50"/>
      <c r="DF502" s="50"/>
      <c r="DG502" s="50"/>
      <c r="DH502" s="50"/>
      <c r="DI502" s="50"/>
      <c r="DJ502" s="50"/>
      <c r="DK502" s="50"/>
      <c r="DL502" s="50"/>
      <c r="DM502" s="50"/>
    </row>
    <row r="503" spans="2:117" ht="6.75" customHeight="1"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49"/>
      <c r="M503" s="96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8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  <c r="AV503" s="49"/>
      <c r="AW503" s="49"/>
      <c r="AX503" s="49"/>
      <c r="AY503" s="49"/>
      <c r="AZ503" s="49"/>
      <c r="BA503" s="49"/>
      <c r="BB503" s="49"/>
      <c r="BC503" s="49"/>
      <c r="BD503" s="49"/>
      <c r="BF503" s="49"/>
      <c r="BG503" s="51"/>
      <c r="BH503" s="51"/>
      <c r="BI503" s="51"/>
      <c r="BJ503" s="51"/>
      <c r="BK503" s="51"/>
      <c r="BL503" s="50"/>
      <c r="BM503" s="50"/>
      <c r="BN503" s="50"/>
      <c r="BO503" s="50"/>
      <c r="BP503" s="50"/>
      <c r="BQ503" s="50"/>
      <c r="BR503" s="50"/>
      <c r="BS503" s="50"/>
      <c r="BT503" s="50"/>
      <c r="BU503" s="50"/>
      <c r="BV503" s="50"/>
      <c r="BW503" s="50"/>
      <c r="BX503" s="50"/>
      <c r="BY503" s="50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0"/>
      <c r="DA503" s="50"/>
      <c r="DB503" s="50"/>
      <c r="DC503" s="50"/>
      <c r="DD503" s="50"/>
      <c r="DE503" s="50"/>
      <c r="DF503" s="50"/>
      <c r="DG503" s="50"/>
      <c r="DH503" s="50"/>
      <c r="DI503" s="50"/>
      <c r="DJ503" s="50"/>
      <c r="DK503" s="50"/>
      <c r="DL503" s="50"/>
      <c r="DM503" s="50"/>
    </row>
    <row r="504" spans="2:117" ht="6.75" customHeight="1"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17"/>
      <c r="M504" s="99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1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49"/>
      <c r="BF504" s="49"/>
      <c r="BG504" s="51"/>
      <c r="BH504" s="51"/>
      <c r="BI504" s="51"/>
      <c r="BJ504" s="51"/>
      <c r="BK504" s="51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 s="54"/>
      <c r="CL504" s="54"/>
      <c r="CM504" s="54"/>
      <c r="CN504" s="54"/>
      <c r="CO504" s="54"/>
      <c r="CP504" s="54"/>
      <c r="CQ504" s="54"/>
      <c r="CR504" s="54"/>
      <c r="CS504" s="54"/>
      <c r="CT504" s="54"/>
      <c r="CU504" s="54"/>
      <c r="CV504" s="54"/>
      <c r="CW504" s="54"/>
      <c r="CX504" s="54"/>
      <c r="CY504" s="54"/>
      <c r="CZ504" s="54"/>
      <c r="DA504" s="54"/>
      <c r="DB504" s="54"/>
      <c r="DC504" s="54"/>
      <c r="DD504" s="54"/>
      <c r="DE504" s="54"/>
      <c r="DF504" s="54"/>
      <c r="DG504" s="54"/>
      <c r="DH504" s="54"/>
      <c r="DI504" s="54"/>
      <c r="DJ504" s="54"/>
      <c r="DK504" s="54"/>
      <c r="DL504" s="54"/>
      <c r="DM504" s="54"/>
    </row>
    <row r="505" spans="2:117" ht="6.75" customHeight="1">
      <c r="B505" s="51"/>
      <c r="C505" s="51"/>
      <c r="D505" s="51"/>
      <c r="E505" s="51"/>
      <c r="F505" s="51"/>
      <c r="G505" s="51"/>
      <c r="H505" s="51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49"/>
      <c r="BF505" s="49"/>
      <c r="BG505" s="49"/>
      <c r="BH505" s="49"/>
      <c r="BI505" s="49"/>
      <c r="BJ505" s="49"/>
      <c r="BK505" s="49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4"/>
      <c r="CP505" s="54"/>
      <c r="CQ505" s="54"/>
      <c r="CR505" s="54"/>
      <c r="CS505" s="54"/>
      <c r="CT505" s="54"/>
      <c r="CU505" s="54"/>
      <c r="CV505" s="54"/>
      <c r="CW505" s="54"/>
      <c r="CX505" s="54"/>
      <c r="CY505" s="54"/>
      <c r="CZ505" s="54"/>
      <c r="DA505" s="54"/>
      <c r="DB505" s="54"/>
      <c r="DC505" s="54"/>
      <c r="DD505" s="54"/>
      <c r="DE505" s="54"/>
      <c r="DF505" s="54"/>
      <c r="DG505" s="54"/>
      <c r="DH505" s="54"/>
      <c r="DI505" s="54"/>
      <c r="DJ505" s="54"/>
      <c r="DK505" s="54"/>
      <c r="DL505" s="54"/>
      <c r="DM505" s="54"/>
    </row>
    <row r="506" spans="2:117" ht="6.75" customHeight="1"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  <c r="AV506" s="49"/>
      <c r="AW506" s="49"/>
      <c r="AX506" s="49"/>
      <c r="AY506" s="49"/>
      <c r="AZ506" s="49"/>
      <c r="BA506" s="49"/>
      <c r="BB506" s="49"/>
      <c r="BC506" s="49"/>
      <c r="BD506" s="49"/>
      <c r="BF506" s="49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/>
      <c r="CJ506" s="54"/>
      <c r="CK506" s="54"/>
      <c r="CL506" s="54"/>
      <c r="CM506" s="54"/>
      <c r="CN506" s="54"/>
      <c r="CO506" s="54"/>
      <c r="CP506" s="54"/>
      <c r="CQ506" s="54"/>
      <c r="CR506" s="54"/>
      <c r="CS506" s="54"/>
      <c r="CT506" s="54"/>
      <c r="CU506" s="54"/>
      <c r="CV506" s="54"/>
      <c r="CW506" s="54"/>
      <c r="CX506" s="54"/>
      <c r="CY506" s="54"/>
      <c r="CZ506" s="54"/>
      <c r="DA506" s="54"/>
      <c r="DB506" s="54"/>
      <c r="DC506" s="54"/>
      <c r="DD506" s="54"/>
      <c r="DE506" s="54"/>
      <c r="DF506" s="54"/>
      <c r="DG506" s="54"/>
      <c r="DH506" s="54"/>
      <c r="DI506" s="54"/>
      <c r="DJ506" s="54"/>
      <c r="DK506" s="54"/>
      <c r="DL506" s="54"/>
      <c r="DM506" s="54"/>
    </row>
    <row r="507" spans="2:117" ht="6.75" customHeight="1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49"/>
      <c r="BF507" s="49"/>
      <c r="BG507" s="54"/>
      <c r="BH507" s="54"/>
      <c r="BI507" s="54"/>
      <c r="BJ507" s="54"/>
      <c r="BK507" s="54"/>
      <c r="BL507" s="49"/>
      <c r="BM507" s="49"/>
      <c r="BN507" s="49"/>
      <c r="BO507" s="49"/>
      <c r="BP507" s="49"/>
      <c r="BQ507" s="49"/>
      <c r="BR507" s="49"/>
      <c r="BS507" s="49"/>
      <c r="BT507" s="49"/>
      <c r="BU507" s="49"/>
      <c r="BV507" s="49"/>
      <c r="BW507" s="49"/>
      <c r="BX507" s="49"/>
      <c r="BY507" s="49"/>
      <c r="BZ507" s="49"/>
      <c r="CA507" s="49"/>
      <c r="CB507" s="49"/>
      <c r="CC507" s="49"/>
      <c r="CD507" s="49"/>
      <c r="CE507" s="49"/>
      <c r="CF507" s="49"/>
      <c r="CG507" s="49"/>
      <c r="CH507" s="49"/>
      <c r="CI507" s="49"/>
      <c r="CJ507" s="49"/>
      <c r="CK507" s="49"/>
      <c r="CL507" s="49"/>
      <c r="CM507" s="49"/>
      <c r="CN507" s="49"/>
      <c r="CO507" s="49"/>
      <c r="CP507" s="49"/>
      <c r="CQ507" s="49"/>
      <c r="CR507" s="49"/>
      <c r="CS507" s="49"/>
      <c r="CT507" s="49"/>
      <c r="CU507" s="49"/>
      <c r="CV507" s="49"/>
      <c r="CW507" s="49"/>
      <c r="CX507" s="49"/>
      <c r="CY507" s="49"/>
      <c r="CZ507" s="49"/>
      <c r="DA507" s="49"/>
      <c r="DB507" s="49"/>
      <c r="DC507" s="49"/>
      <c r="DD507" s="49"/>
      <c r="DE507" s="49"/>
      <c r="DF507" s="49"/>
      <c r="DG507" s="49"/>
      <c r="DH507" s="49"/>
      <c r="DI507" s="49"/>
      <c r="DK507" s="49"/>
      <c r="DL507" s="49"/>
      <c r="DM507" s="49"/>
    </row>
    <row r="508" spans="2:117" ht="6.75" customHeight="1">
      <c r="B508" s="104" t="s">
        <v>305</v>
      </c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  <c r="AS508" s="104"/>
      <c r="AT508" s="104"/>
      <c r="AU508" s="104"/>
      <c r="AV508" s="104"/>
      <c r="AW508" s="104"/>
      <c r="AX508" s="104"/>
      <c r="AY508" s="104"/>
      <c r="AZ508" s="104"/>
      <c r="BA508" s="104"/>
      <c r="BB508" s="104"/>
      <c r="BC508" s="104"/>
      <c r="BD508" s="49"/>
      <c r="BF508" s="49"/>
      <c r="BG508" s="54"/>
      <c r="BH508" s="54"/>
      <c r="BI508" s="54"/>
      <c r="BJ508" s="54"/>
      <c r="BK508" s="54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5"/>
      <c r="BX508" s="5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L508" s="5"/>
      <c r="CM508" s="5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</row>
    <row r="509" spans="2:117" ht="6.75" customHeight="1"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  <c r="AS509" s="104"/>
      <c r="AT509" s="104"/>
      <c r="AU509" s="104"/>
      <c r="AV509" s="104"/>
      <c r="AW509" s="104"/>
      <c r="AX509" s="104"/>
      <c r="AY509" s="104"/>
      <c r="AZ509" s="104"/>
      <c r="BA509" s="104"/>
      <c r="BB509" s="104"/>
      <c r="BC509" s="104"/>
      <c r="BD509" s="49"/>
      <c r="BF509" s="49"/>
      <c r="BG509" s="49"/>
      <c r="BH509" s="49"/>
      <c r="BI509" s="49"/>
      <c r="BJ509" s="49"/>
      <c r="BK509" s="49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5"/>
      <c r="BX509" s="5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L509" s="5"/>
      <c r="CM509" s="5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</row>
    <row r="510" spans="2:183" ht="6.75" customHeight="1">
      <c r="B510" s="105">
        <f>MID(FZ510,1,200)</f>
      </c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6"/>
      <c r="AV510" s="106"/>
      <c r="AW510" s="106"/>
      <c r="AX510" s="106"/>
      <c r="AY510" s="106"/>
      <c r="AZ510" s="106"/>
      <c r="BA510" s="106"/>
      <c r="BB510" s="106"/>
      <c r="BC510" s="107"/>
      <c r="BD510" s="49"/>
      <c r="BF510" s="49"/>
      <c r="BG510" s="50"/>
      <c r="BH510" s="50"/>
      <c r="BI510" s="50"/>
      <c r="BJ510" s="50"/>
      <c r="BK510" s="50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FX510" s="114" t="s">
        <v>306</v>
      </c>
      <c r="FY510" s="115"/>
      <c r="FZ510" s="79"/>
      <c r="GA510" s="14"/>
    </row>
    <row r="511" spans="2:181" ht="6.75" customHeight="1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  <c r="AV511" s="109"/>
      <c r="AW511" s="109"/>
      <c r="AX511" s="109"/>
      <c r="AY511" s="109"/>
      <c r="AZ511" s="109"/>
      <c r="BA511" s="109"/>
      <c r="BB511" s="109"/>
      <c r="BC511" s="110"/>
      <c r="BD511" s="49"/>
      <c r="BF511" s="49"/>
      <c r="BG511" s="50"/>
      <c r="BH511" s="50"/>
      <c r="BI511" s="50"/>
      <c r="BJ511" s="50"/>
      <c r="BK511" s="50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FX511" s="116"/>
      <c r="FY511" s="117"/>
    </row>
    <row r="512" spans="2:181" ht="6.75" customHeight="1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  <c r="AB512" s="112"/>
      <c r="AC512" s="112"/>
      <c r="AD512" s="112"/>
      <c r="AE512" s="112"/>
      <c r="AF512" s="112"/>
      <c r="AG512" s="112"/>
      <c r="AH512" s="112"/>
      <c r="AI512" s="112"/>
      <c r="AJ512" s="112"/>
      <c r="AK512" s="112"/>
      <c r="AL512" s="112"/>
      <c r="AM512" s="112"/>
      <c r="AN512" s="112"/>
      <c r="AO512" s="112"/>
      <c r="AP512" s="112"/>
      <c r="AQ512" s="112"/>
      <c r="AR512" s="112"/>
      <c r="AS512" s="112"/>
      <c r="AT512" s="112"/>
      <c r="AU512" s="112"/>
      <c r="AV512" s="112"/>
      <c r="AW512" s="112"/>
      <c r="AX512" s="112"/>
      <c r="AY512" s="112"/>
      <c r="AZ512" s="112"/>
      <c r="BA512" s="112"/>
      <c r="BB512" s="112"/>
      <c r="BC512" s="113"/>
      <c r="BD512" s="49"/>
      <c r="BF512" s="49"/>
      <c r="BG512" s="50"/>
      <c r="BH512" s="50"/>
      <c r="BI512" s="50"/>
      <c r="BJ512" s="50"/>
      <c r="BK512" s="50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49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49"/>
      <c r="CN512" s="49"/>
      <c r="CO512" s="49"/>
      <c r="CP512" s="49"/>
      <c r="CQ512" s="49"/>
      <c r="CR512" s="49"/>
      <c r="CS512" s="49"/>
      <c r="CT512" s="49"/>
      <c r="CU512" s="49"/>
      <c r="CV512" s="49"/>
      <c r="CW512" s="49"/>
      <c r="CX512" s="49"/>
      <c r="CY512" s="49"/>
      <c r="CZ512" s="49"/>
      <c r="DA512" s="49"/>
      <c r="DB512" s="49"/>
      <c r="DC512" s="49"/>
      <c r="DD512" s="49"/>
      <c r="DE512" s="49"/>
      <c r="DF512" s="49"/>
      <c r="DG512" s="49"/>
      <c r="DH512" s="49"/>
      <c r="DI512" s="49"/>
      <c r="DK512" s="49"/>
      <c r="DL512" s="49"/>
      <c r="DM512" s="49"/>
      <c r="FX512" s="116"/>
      <c r="FY512" s="117"/>
    </row>
    <row r="513" spans="2:181" ht="6.75" customHeight="1"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  <c r="AV513" s="49"/>
      <c r="AW513" s="49"/>
      <c r="AX513" s="49"/>
      <c r="AY513" s="49"/>
      <c r="AZ513" s="49"/>
      <c r="BA513" s="49"/>
      <c r="BB513" s="49"/>
      <c r="BC513" s="49"/>
      <c r="BD513" s="49"/>
      <c r="BF513" s="49"/>
      <c r="BG513" s="49"/>
      <c r="BH513" s="49"/>
      <c r="BI513" s="49"/>
      <c r="BJ513" s="49"/>
      <c r="BK513" s="49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FX513" s="116"/>
      <c r="FY513" s="117"/>
    </row>
    <row r="514" spans="2:181" ht="6.75" customHeight="1">
      <c r="B514" s="92" t="s">
        <v>297</v>
      </c>
      <c r="C514" s="92"/>
      <c r="D514" s="92"/>
      <c r="E514" s="92"/>
      <c r="F514" s="92"/>
      <c r="G514" s="92"/>
      <c r="H514" s="92"/>
      <c r="I514" s="92"/>
      <c r="J514" s="17"/>
      <c r="K514" s="17"/>
      <c r="L514" s="17"/>
      <c r="M514" s="120">
        <f>IF(""="1","X","")</f>
      </c>
      <c r="N514" s="120"/>
      <c r="O514" s="121" t="s">
        <v>298</v>
      </c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AB514" s="120">
        <f>IF(""="2","X","")</f>
      </c>
      <c r="AC514" s="120"/>
      <c r="AD514" s="122" t="s">
        <v>299</v>
      </c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49"/>
      <c r="BF514" s="49"/>
      <c r="BG514" s="50"/>
      <c r="BH514" s="50"/>
      <c r="BI514" s="50"/>
      <c r="BJ514" s="50"/>
      <c r="BK514" s="50"/>
      <c r="BL514" s="50"/>
      <c r="BM514" s="50"/>
      <c r="BN514" s="50"/>
      <c r="BO514" s="50"/>
      <c r="BP514" s="50"/>
      <c r="BQ514" s="50"/>
      <c r="BR514" s="50"/>
      <c r="BS514" s="50"/>
      <c r="BT514" s="50"/>
      <c r="BU514" s="50"/>
      <c r="BV514" s="50"/>
      <c r="BW514" s="50"/>
      <c r="BX514" s="54"/>
      <c r="BY514" s="54"/>
      <c r="BZ514" s="54"/>
      <c r="CA514" s="54"/>
      <c r="CB514" s="54"/>
      <c r="CC514" s="54"/>
      <c r="CD514" s="54"/>
      <c r="CE514" s="54"/>
      <c r="CF514" s="54"/>
      <c r="CG514" s="51"/>
      <c r="CH514" s="51"/>
      <c r="CI514" s="51"/>
      <c r="CJ514" s="51"/>
      <c r="CK514" s="51"/>
      <c r="CL514" s="51"/>
      <c r="CM514" s="51"/>
      <c r="CN514" s="49"/>
      <c r="CO514" s="49"/>
      <c r="CP514" s="49"/>
      <c r="CQ514" s="49"/>
      <c r="CR514" s="49"/>
      <c r="CS514" s="49"/>
      <c r="CT514" s="49"/>
      <c r="CU514" s="49"/>
      <c r="CV514" s="49"/>
      <c r="CW514" s="49"/>
      <c r="CX514" s="49"/>
      <c r="CY514" s="49"/>
      <c r="CZ514" s="49"/>
      <c r="DA514" s="49"/>
      <c r="DB514" s="49"/>
      <c r="DC514" s="49"/>
      <c r="DD514" s="49"/>
      <c r="DE514" s="49"/>
      <c r="DF514" s="49"/>
      <c r="DG514" s="49"/>
      <c r="DH514" s="49"/>
      <c r="DI514" s="49"/>
      <c r="DK514" s="49"/>
      <c r="DL514" s="49"/>
      <c r="DM514" s="49"/>
      <c r="FX514" s="118"/>
      <c r="FY514" s="119"/>
    </row>
    <row r="515" spans="2:117" ht="6.75" customHeight="1">
      <c r="B515" s="92"/>
      <c r="C515" s="92"/>
      <c r="D515" s="92"/>
      <c r="E515" s="92"/>
      <c r="F515" s="92"/>
      <c r="G515" s="92"/>
      <c r="H515" s="92"/>
      <c r="I515" s="92"/>
      <c r="J515" s="17"/>
      <c r="K515" s="17"/>
      <c r="L515" s="17"/>
      <c r="M515" s="120"/>
      <c r="N515" s="120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AB515" s="120"/>
      <c r="AC515" s="120"/>
      <c r="AD515" s="122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49"/>
      <c r="BF515" s="49"/>
      <c r="BG515" s="50"/>
      <c r="BH515" s="50"/>
      <c r="BI515" s="50"/>
      <c r="BJ515" s="50"/>
      <c r="BK515" s="50"/>
      <c r="BL515" s="49"/>
      <c r="BM515" s="49"/>
      <c r="BN515" s="49"/>
      <c r="BO515" s="49"/>
      <c r="BP515" s="49"/>
      <c r="BQ515" s="49"/>
      <c r="BR515" s="49"/>
      <c r="BS515" s="49"/>
      <c r="BT515" s="49"/>
      <c r="BU515" s="49"/>
      <c r="BV515" s="49"/>
      <c r="BW515" s="49"/>
      <c r="BX515" s="49"/>
      <c r="BY515" s="49"/>
      <c r="BZ515" s="49"/>
      <c r="CA515" s="49"/>
      <c r="CB515" s="49"/>
      <c r="CC515" s="49"/>
      <c r="CD515" s="49"/>
      <c r="CE515" s="49"/>
      <c r="CF515" s="49"/>
      <c r="CG515" s="49"/>
      <c r="CH515" s="49"/>
      <c r="CI515" s="49"/>
      <c r="CJ515" s="49"/>
      <c r="CK515" s="49"/>
      <c r="CL515" s="49"/>
      <c r="CM515" s="49"/>
      <c r="CN515" s="49"/>
      <c r="CO515" s="49"/>
      <c r="CP515" s="49"/>
      <c r="CQ515" s="49"/>
      <c r="CR515" s="49"/>
      <c r="CS515" s="49"/>
      <c r="CT515" s="49"/>
      <c r="CU515" s="49"/>
      <c r="CV515" s="49"/>
      <c r="CW515" s="49"/>
      <c r="CX515" s="49"/>
      <c r="CY515" s="49"/>
      <c r="CZ515" s="49"/>
      <c r="DA515" s="49"/>
      <c r="DB515" s="49"/>
      <c r="DC515" s="49"/>
      <c r="DD515" s="49"/>
      <c r="DE515" s="49"/>
      <c r="DF515" s="49"/>
      <c r="DG515" s="49"/>
      <c r="DH515" s="49"/>
      <c r="DI515" s="49"/>
      <c r="DK515" s="49"/>
      <c r="DL515" s="49"/>
      <c r="DM515" s="49"/>
    </row>
    <row r="516" spans="2:117" ht="6.75" customHeight="1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49"/>
      <c r="BF516" s="49"/>
      <c r="BG516" s="49"/>
      <c r="BH516" s="49"/>
      <c r="BI516" s="49"/>
      <c r="BJ516" s="49"/>
      <c r="BK516" s="49"/>
      <c r="BL516" s="49"/>
      <c r="BM516" s="49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  <c r="CS516" s="54"/>
      <c r="CT516" s="54"/>
      <c r="CU516" s="54"/>
      <c r="CV516" s="54"/>
      <c r="CW516" s="54"/>
      <c r="CX516" s="54"/>
      <c r="CY516" s="54"/>
      <c r="CZ516" s="54"/>
      <c r="DA516" s="54"/>
      <c r="DB516" s="54"/>
      <c r="DC516" s="54"/>
      <c r="DD516" s="54"/>
      <c r="DE516" s="54"/>
      <c r="DF516" s="54"/>
      <c r="DG516" s="54"/>
      <c r="DH516" s="54"/>
      <c r="DI516" s="54"/>
      <c r="DJ516" s="54"/>
      <c r="DK516" s="54"/>
      <c r="DL516" s="54"/>
      <c r="DM516" s="54"/>
    </row>
    <row r="517" spans="2:117" ht="6.75" customHeight="1">
      <c r="B517" s="92" t="s">
        <v>300</v>
      </c>
      <c r="C517" s="92"/>
      <c r="D517" s="92"/>
      <c r="E517" s="92"/>
      <c r="F517" s="92"/>
      <c r="G517" s="92"/>
      <c r="H517" s="92"/>
      <c r="I517" s="92"/>
      <c r="J517" s="92"/>
      <c r="K517" s="92"/>
      <c r="L517" s="17"/>
      <c r="M517" s="93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5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49"/>
      <c r="BF517" s="36"/>
      <c r="BG517" s="36"/>
      <c r="BH517" s="36"/>
      <c r="BI517" s="36"/>
      <c r="BJ517" s="36"/>
      <c r="BK517" s="36"/>
      <c r="BL517" s="50"/>
      <c r="BM517" s="50"/>
      <c r="BN517" s="50"/>
      <c r="BO517" s="50"/>
      <c r="BP517" s="50"/>
      <c r="BQ517" s="50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0"/>
      <c r="DA517" s="50"/>
      <c r="DB517" s="50"/>
      <c r="DC517" s="50"/>
      <c r="DD517" s="50"/>
      <c r="DE517" s="50"/>
      <c r="DF517" s="50"/>
      <c r="DG517" s="50"/>
      <c r="DH517" s="50"/>
      <c r="DI517" s="50"/>
      <c r="DJ517" s="50"/>
      <c r="DK517" s="50"/>
      <c r="DL517" s="50"/>
      <c r="DM517" s="50"/>
    </row>
    <row r="518" spans="2:117" ht="6.75" customHeight="1"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49"/>
      <c r="M518" s="96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8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  <c r="AV518" s="49"/>
      <c r="AW518" s="49"/>
      <c r="AX518" s="49"/>
      <c r="AY518" s="49"/>
      <c r="AZ518" s="49"/>
      <c r="BA518" s="49"/>
      <c r="BB518" s="49"/>
      <c r="BC518" s="49"/>
      <c r="BD518" s="49"/>
      <c r="BF518" s="36"/>
      <c r="BG518" s="36"/>
      <c r="BH518" s="36"/>
      <c r="BI518" s="36"/>
      <c r="BJ518" s="36"/>
      <c r="BK518" s="36"/>
      <c r="BL518" s="50"/>
      <c r="BM518" s="50"/>
      <c r="BN518" s="50"/>
      <c r="BO518" s="50"/>
      <c r="BP518" s="50"/>
      <c r="BQ518" s="50"/>
      <c r="BR518" s="50"/>
      <c r="BS518" s="50"/>
      <c r="BT518" s="50"/>
      <c r="BU518" s="50"/>
      <c r="BV518" s="50"/>
      <c r="BW518" s="50"/>
      <c r="BX518" s="50"/>
      <c r="BY518" s="50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  <c r="CM518" s="50"/>
      <c r="CN518" s="50"/>
      <c r="CO518" s="50"/>
      <c r="CP518" s="50"/>
      <c r="CQ518" s="50"/>
      <c r="CR518" s="50"/>
      <c r="CS518" s="50"/>
      <c r="CT518" s="50"/>
      <c r="CU518" s="50"/>
      <c r="CV518" s="50"/>
      <c r="CW518" s="50"/>
      <c r="CX518" s="50"/>
      <c r="CY518" s="50"/>
      <c r="CZ518" s="50"/>
      <c r="DA518" s="50"/>
      <c r="DB518" s="50"/>
      <c r="DC518" s="50"/>
      <c r="DD518" s="50"/>
      <c r="DE518" s="50"/>
      <c r="DF518" s="50"/>
      <c r="DG518" s="50"/>
      <c r="DH518" s="50"/>
      <c r="DI518" s="50"/>
      <c r="DJ518" s="50"/>
      <c r="DK518" s="50"/>
      <c r="DL518" s="50"/>
      <c r="DM518" s="50"/>
    </row>
    <row r="519" spans="2:117" ht="6.75" customHeight="1"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17"/>
      <c r="M519" s="99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1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49"/>
      <c r="BF519" s="36"/>
      <c r="BG519" s="36"/>
      <c r="BH519" s="36"/>
      <c r="BI519" s="36"/>
      <c r="BJ519" s="36"/>
      <c r="BK519" s="36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 s="54"/>
      <c r="CL519" s="54"/>
      <c r="CM519" s="54"/>
      <c r="CN519" s="54"/>
      <c r="CO519" s="54"/>
      <c r="CP519" s="54"/>
      <c r="CQ519" s="54"/>
      <c r="CR519" s="54"/>
      <c r="CS519" s="54"/>
      <c r="CT519" s="54"/>
      <c r="CU519" s="54"/>
      <c r="CV519" s="54"/>
      <c r="CW519" s="54"/>
      <c r="CX519" s="54"/>
      <c r="CY519" s="54"/>
      <c r="CZ519" s="54"/>
      <c r="DA519" s="54"/>
      <c r="DB519" s="54"/>
      <c r="DC519" s="54"/>
      <c r="DD519" s="54"/>
      <c r="DE519" s="54"/>
      <c r="DF519" s="54"/>
      <c r="DG519" s="54"/>
      <c r="DH519" s="54"/>
      <c r="DI519" s="54"/>
      <c r="DJ519" s="54"/>
      <c r="DK519" s="54"/>
      <c r="DL519" s="54"/>
      <c r="DM519" s="54"/>
    </row>
    <row r="520" spans="2:117" ht="6.75" customHeight="1"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4"/>
      <c r="O520" s="54"/>
      <c r="P520" s="54"/>
      <c r="Q520" s="54"/>
      <c r="R520" s="54"/>
      <c r="S520" s="54"/>
      <c r="T520" s="54"/>
      <c r="U520" s="54"/>
      <c r="V520" s="54"/>
      <c r="W520" s="51"/>
      <c r="X520" s="51"/>
      <c r="Y520" s="51"/>
      <c r="Z520" s="51"/>
      <c r="AA520" s="51"/>
      <c r="AB520" s="51"/>
      <c r="AC520" s="51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9"/>
      <c r="AV520" s="49"/>
      <c r="AW520" s="49"/>
      <c r="AX520" s="49"/>
      <c r="AY520" s="49"/>
      <c r="AZ520" s="49"/>
      <c r="BA520" s="49"/>
      <c r="BB520" s="49"/>
      <c r="BC520" s="49"/>
      <c r="BD520" s="49"/>
      <c r="BF520" s="36"/>
      <c r="BG520" s="36"/>
      <c r="BH520" s="36"/>
      <c r="BI520" s="36"/>
      <c r="BJ520" s="36"/>
      <c r="BK520" s="36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 s="54"/>
      <c r="CL520" s="54"/>
      <c r="CM520" s="54"/>
      <c r="CN520" s="54"/>
      <c r="CO520" s="54"/>
      <c r="CP520" s="54"/>
      <c r="CQ520" s="54"/>
      <c r="CR520" s="54"/>
      <c r="CS520" s="54"/>
      <c r="CT520" s="54"/>
      <c r="CU520" s="54"/>
      <c r="CV520" s="54"/>
      <c r="CW520" s="54"/>
      <c r="CX520" s="54"/>
      <c r="CY520" s="54"/>
      <c r="CZ520" s="54"/>
      <c r="DA520" s="54"/>
      <c r="DB520" s="54"/>
      <c r="DC520" s="54"/>
      <c r="DD520" s="54"/>
      <c r="DE520" s="54"/>
      <c r="DF520" s="54"/>
      <c r="DG520" s="54"/>
      <c r="DH520" s="54"/>
      <c r="DI520" s="54"/>
      <c r="DJ520" s="54"/>
      <c r="DK520" s="54"/>
      <c r="DL520" s="54"/>
      <c r="DM520" s="54"/>
    </row>
    <row r="521" spans="2:117" ht="6.75" customHeight="1"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9"/>
      <c r="AV521" s="49"/>
      <c r="AW521" s="49"/>
      <c r="AX521" s="49"/>
      <c r="AY521" s="49"/>
      <c r="AZ521" s="49"/>
      <c r="BA521" s="49"/>
      <c r="BB521" s="49"/>
      <c r="BC521" s="49"/>
      <c r="BD521" s="49"/>
      <c r="BF521" s="49"/>
      <c r="BG521" s="36"/>
      <c r="BH521" s="36"/>
      <c r="BI521" s="36"/>
      <c r="BJ521" s="36"/>
      <c r="BK521" s="36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 s="54"/>
      <c r="CL521" s="54"/>
      <c r="CM521" s="54"/>
      <c r="CN521" s="54"/>
      <c r="CO521" s="54"/>
      <c r="CP521" s="54"/>
      <c r="CQ521" s="54"/>
      <c r="CR521" s="54"/>
      <c r="CS521" s="54"/>
      <c r="CT521" s="54"/>
      <c r="CU521" s="54"/>
      <c r="CV521" s="54"/>
      <c r="CW521" s="54"/>
      <c r="CX521" s="54"/>
      <c r="CY521" s="54"/>
      <c r="CZ521" s="54"/>
      <c r="DA521" s="54"/>
      <c r="DB521" s="54"/>
      <c r="DC521" s="54"/>
      <c r="DD521" s="54"/>
      <c r="DE521" s="54"/>
      <c r="DF521" s="54"/>
      <c r="DG521" s="54"/>
      <c r="DH521" s="54"/>
      <c r="DI521" s="54"/>
      <c r="DJ521" s="54"/>
      <c r="DK521" s="54"/>
      <c r="DL521" s="54"/>
      <c r="DM521" s="54"/>
    </row>
    <row r="522" spans="2:117" ht="6.75" customHeight="1">
      <c r="B522" s="49"/>
      <c r="C522" s="49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49"/>
      <c r="BF522" s="49"/>
      <c r="BG522" s="49"/>
      <c r="BH522" s="49"/>
      <c r="BI522" s="54"/>
      <c r="BJ522" s="54"/>
      <c r="BK522" s="54"/>
      <c r="BL522" s="49"/>
      <c r="BM522" s="49"/>
      <c r="BN522" s="49"/>
      <c r="BO522" s="49"/>
      <c r="BP522" s="49"/>
      <c r="BQ522" s="49"/>
      <c r="BR522" s="49"/>
      <c r="BS522" s="49"/>
      <c r="BT522" s="49"/>
      <c r="BU522" s="49"/>
      <c r="BV522" s="49"/>
      <c r="BW522" s="49"/>
      <c r="BX522" s="49"/>
      <c r="BY522" s="49"/>
      <c r="BZ522" s="49"/>
      <c r="CA522" s="49"/>
      <c r="CB522" s="49"/>
      <c r="CC522" s="49"/>
      <c r="CD522" s="49"/>
      <c r="CE522" s="49"/>
      <c r="CF522" s="49"/>
      <c r="CG522" s="49"/>
      <c r="CH522" s="49"/>
      <c r="CI522" s="49"/>
      <c r="CJ522" s="49"/>
      <c r="CK522" s="49"/>
      <c r="CL522" s="49"/>
      <c r="CM522" s="49"/>
      <c r="CN522" s="49"/>
      <c r="CO522" s="49"/>
      <c r="CP522" s="49"/>
      <c r="CQ522" s="49"/>
      <c r="CR522" s="49"/>
      <c r="CS522" s="49"/>
      <c r="CT522" s="49"/>
      <c r="CU522" s="49"/>
      <c r="CV522" s="49"/>
      <c r="CW522" s="49"/>
      <c r="CX522" s="49"/>
      <c r="CY522" s="49"/>
      <c r="CZ522" s="49"/>
      <c r="DA522" s="49"/>
      <c r="DB522" s="49"/>
      <c r="DC522" s="49"/>
      <c r="DD522" s="49"/>
      <c r="DE522" s="49"/>
      <c r="DF522" s="49"/>
      <c r="DG522" s="49"/>
      <c r="DH522" s="49"/>
      <c r="DI522" s="49"/>
      <c r="DK522" s="49"/>
      <c r="DL522" s="49"/>
      <c r="DM522" s="49"/>
    </row>
    <row r="523" spans="2:117" ht="6.75" customHeight="1">
      <c r="B523" s="104" t="s">
        <v>307</v>
      </c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  <c r="AR523" s="104"/>
      <c r="AS523" s="104"/>
      <c r="AT523" s="104"/>
      <c r="AU523" s="104"/>
      <c r="AV523" s="104"/>
      <c r="AW523" s="104"/>
      <c r="AX523" s="104"/>
      <c r="AY523" s="104"/>
      <c r="AZ523" s="104"/>
      <c r="BA523" s="104"/>
      <c r="BB523" s="104"/>
      <c r="BC523" s="104"/>
      <c r="BD523" s="49"/>
      <c r="BF523" s="49"/>
      <c r="BG523" s="49"/>
      <c r="BH523" s="49"/>
      <c r="BI523" s="54"/>
      <c r="BJ523" s="54"/>
      <c r="BK523" s="54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5"/>
      <c r="BX523" s="5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L523" s="5"/>
      <c r="CM523" s="5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</row>
    <row r="524" spans="2:117" ht="6.75" customHeight="1"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  <c r="AS524" s="104"/>
      <c r="AT524" s="104"/>
      <c r="AU524" s="104"/>
      <c r="AV524" s="104"/>
      <c r="AW524" s="104"/>
      <c r="AX524" s="104"/>
      <c r="AY524" s="104"/>
      <c r="AZ524" s="104"/>
      <c r="BA524" s="104"/>
      <c r="BB524" s="104"/>
      <c r="BC524" s="104"/>
      <c r="BD524" s="49"/>
      <c r="BF524" s="49"/>
      <c r="BG524" s="49"/>
      <c r="BH524" s="49"/>
      <c r="BI524" s="54"/>
      <c r="BJ524" s="54"/>
      <c r="BK524" s="54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5"/>
      <c r="BX524" s="5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L524" s="5"/>
      <c r="CM524" s="5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</row>
    <row r="525" spans="2:183" ht="6.75" customHeight="1">
      <c r="B525" s="105">
        <f>MID(FZ525,1,200)</f>
      </c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6"/>
      <c r="AV525" s="106"/>
      <c r="AW525" s="106"/>
      <c r="AX525" s="106"/>
      <c r="AY525" s="106"/>
      <c r="AZ525" s="106"/>
      <c r="BA525" s="106"/>
      <c r="BB525" s="106"/>
      <c r="BC525" s="107"/>
      <c r="BD525" s="49"/>
      <c r="BF525" s="49"/>
      <c r="BG525" s="49"/>
      <c r="BH525" s="49"/>
      <c r="BI525" s="49"/>
      <c r="BJ525" s="49"/>
      <c r="BK525" s="49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FX525" s="114" t="s">
        <v>308</v>
      </c>
      <c r="FY525" s="115"/>
      <c r="FZ525" s="79"/>
      <c r="GA525" s="14"/>
    </row>
    <row r="526" spans="2:181" ht="6.75" customHeight="1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  <c r="AV526" s="109"/>
      <c r="AW526" s="109"/>
      <c r="AX526" s="109"/>
      <c r="AY526" s="109"/>
      <c r="AZ526" s="109"/>
      <c r="BA526" s="109"/>
      <c r="BB526" s="109"/>
      <c r="BC526" s="110"/>
      <c r="BD526" s="49"/>
      <c r="BF526" s="49"/>
      <c r="BG526" s="54"/>
      <c r="BH526" s="54"/>
      <c r="BI526" s="54"/>
      <c r="BJ526" s="54"/>
      <c r="BK526" s="54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FX526" s="116"/>
      <c r="FY526" s="117"/>
    </row>
    <row r="527" spans="2:181" ht="6.75" customHeight="1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  <c r="AB527" s="112"/>
      <c r="AC527" s="112"/>
      <c r="AD527" s="112"/>
      <c r="AE527" s="112"/>
      <c r="AF527" s="112"/>
      <c r="AG527" s="112"/>
      <c r="AH527" s="112"/>
      <c r="AI527" s="112"/>
      <c r="AJ527" s="112"/>
      <c r="AK527" s="112"/>
      <c r="AL527" s="112"/>
      <c r="AM527" s="112"/>
      <c r="AN527" s="112"/>
      <c r="AO527" s="112"/>
      <c r="AP527" s="112"/>
      <c r="AQ527" s="112"/>
      <c r="AR527" s="112"/>
      <c r="AS527" s="112"/>
      <c r="AT527" s="112"/>
      <c r="AU527" s="112"/>
      <c r="AV527" s="112"/>
      <c r="AW527" s="112"/>
      <c r="AX527" s="112"/>
      <c r="AY527" s="112"/>
      <c r="AZ527" s="112"/>
      <c r="BA527" s="112"/>
      <c r="BB527" s="112"/>
      <c r="BC527" s="113"/>
      <c r="BD527" s="49"/>
      <c r="BF527" s="49"/>
      <c r="BG527" s="54"/>
      <c r="BH527" s="54"/>
      <c r="BI527" s="54"/>
      <c r="BJ527" s="54"/>
      <c r="BK527" s="54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49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49"/>
      <c r="CN527" s="49"/>
      <c r="CO527" s="49"/>
      <c r="CP527" s="49"/>
      <c r="CQ527" s="49"/>
      <c r="CR527" s="49"/>
      <c r="CS527" s="49"/>
      <c r="CT527" s="49"/>
      <c r="CU527" s="49"/>
      <c r="CV527" s="49"/>
      <c r="CW527" s="49"/>
      <c r="CX527" s="49"/>
      <c r="CY527" s="49"/>
      <c r="CZ527" s="49"/>
      <c r="DA527" s="49"/>
      <c r="DB527" s="49"/>
      <c r="DC527" s="49"/>
      <c r="DD527" s="49"/>
      <c r="DE527" s="49"/>
      <c r="DF527" s="49"/>
      <c r="DG527" s="49"/>
      <c r="DH527" s="49"/>
      <c r="DI527" s="49"/>
      <c r="DK527" s="49"/>
      <c r="DL527" s="49"/>
      <c r="DM527" s="49"/>
      <c r="FX527" s="116"/>
      <c r="FY527" s="117"/>
    </row>
    <row r="528" spans="2:181" ht="6.75" customHeight="1"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  <c r="AV528" s="49"/>
      <c r="AW528" s="49"/>
      <c r="AX528" s="49"/>
      <c r="AY528" s="49"/>
      <c r="AZ528" s="49"/>
      <c r="BA528" s="49"/>
      <c r="BB528" s="49"/>
      <c r="BC528" s="49"/>
      <c r="BD528" s="49"/>
      <c r="BF528" s="49"/>
      <c r="BG528" s="54"/>
      <c r="BH528" s="54"/>
      <c r="BI528" s="54"/>
      <c r="BJ528" s="54"/>
      <c r="BK528" s="54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FX528" s="116"/>
      <c r="FY528" s="117"/>
    </row>
    <row r="529" spans="2:181" ht="6.75" customHeight="1">
      <c r="B529" s="92" t="s">
        <v>297</v>
      </c>
      <c r="C529" s="92"/>
      <c r="D529" s="92"/>
      <c r="E529" s="92"/>
      <c r="F529" s="92"/>
      <c r="G529" s="92"/>
      <c r="H529" s="92"/>
      <c r="I529" s="92"/>
      <c r="J529" s="17"/>
      <c r="K529" s="17"/>
      <c r="L529" s="17"/>
      <c r="M529" s="120">
        <f>IF(""="1","X","")</f>
      </c>
      <c r="N529" s="120"/>
      <c r="O529" s="121" t="s">
        <v>298</v>
      </c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AB529" s="120">
        <f>IF(""="2","X","")</f>
      </c>
      <c r="AC529" s="120"/>
      <c r="AD529" s="122" t="s">
        <v>299</v>
      </c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49"/>
      <c r="BF529" s="49"/>
      <c r="BG529" s="49"/>
      <c r="BH529" s="49"/>
      <c r="BI529" s="49"/>
      <c r="BJ529" s="49"/>
      <c r="BK529" s="49"/>
      <c r="BL529" s="50"/>
      <c r="BM529" s="50"/>
      <c r="BN529" s="50"/>
      <c r="BO529" s="50"/>
      <c r="BP529" s="50"/>
      <c r="BQ529" s="50"/>
      <c r="BR529" s="50"/>
      <c r="BS529" s="50"/>
      <c r="BT529" s="50"/>
      <c r="BU529" s="50"/>
      <c r="BV529" s="50"/>
      <c r="BW529" s="50"/>
      <c r="BX529" s="50"/>
      <c r="BY529" s="50"/>
      <c r="BZ529" s="50"/>
      <c r="CA529" s="50"/>
      <c r="CB529" s="50"/>
      <c r="CC529" s="50"/>
      <c r="CD529" s="50"/>
      <c r="CE529" s="50"/>
      <c r="CF529" s="50"/>
      <c r="CG529" s="50"/>
      <c r="CH529" s="50"/>
      <c r="CI529" s="50"/>
      <c r="CJ529" s="50"/>
      <c r="CK529" s="50"/>
      <c r="CL529" s="50"/>
      <c r="CM529" s="50"/>
      <c r="CN529" s="50"/>
      <c r="CO529" s="50"/>
      <c r="CP529" s="50"/>
      <c r="CQ529" s="50"/>
      <c r="CR529" s="50"/>
      <c r="CS529" s="50"/>
      <c r="CT529" s="50"/>
      <c r="CU529" s="50"/>
      <c r="CV529" s="50"/>
      <c r="CW529" s="49"/>
      <c r="CX529" s="49"/>
      <c r="CY529" s="49"/>
      <c r="CZ529" s="49"/>
      <c r="DA529" s="49"/>
      <c r="DB529" s="49"/>
      <c r="DC529" s="49"/>
      <c r="DD529" s="49"/>
      <c r="DE529" s="49"/>
      <c r="DF529" s="49"/>
      <c r="DG529" s="49"/>
      <c r="DH529" s="49"/>
      <c r="DI529" s="49"/>
      <c r="DK529" s="49"/>
      <c r="DL529" s="49"/>
      <c r="DM529" s="49"/>
      <c r="FX529" s="118"/>
      <c r="FY529" s="119"/>
    </row>
    <row r="530" spans="2:113" ht="6.75" customHeight="1">
      <c r="B530" s="92"/>
      <c r="C530" s="92"/>
      <c r="D530" s="92"/>
      <c r="E530" s="92"/>
      <c r="F530" s="92"/>
      <c r="G530" s="92"/>
      <c r="H530" s="92"/>
      <c r="I530" s="92"/>
      <c r="J530" s="17"/>
      <c r="K530" s="17"/>
      <c r="L530" s="17"/>
      <c r="M530" s="120"/>
      <c r="N530" s="120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AB530" s="120"/>
      <c r="AC530" s="120"/>
      <c r="AD530" s="122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49"/>
      <c r="BF530" s="49"/>
      <c r="BG530" s="50"/>
      <c r="BH530" s="50"/>
      <c r="BI530" s="50"/>
      <c r="BJ530" s="50"/>
      <c r="BK530" s="50"/>
      <c r="BL530" s="50"/>
      <c r="BM530" s="50"/>
      <c r="BN530" s="50"/>
      <c r="BO530" s="50"/>
      <c r="BP530" s="50"/>
      <c r="BQ530" s="50"/>
      <c r="BR530" s="50"/>
      <c r="BS530" s="50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0"/>
      <c r="CK530" s="50"/>
      <c r="CL530" s="50"/>
      <c r="CM530" s="50"/>
      <c r="CN530" s="50"/>
      <c r="CO530" s="50"/>
      <c r="CP530" s="50"/>
      <c r="CQ530" s="50"/>
      <c r="CR530" s="50"/>
      <c r="CS530" s="50"/>
      <c r="CT530" s="50"/>
      <c r="CU530" s="50"/>
      <c r="CV530" s="50"/>
      <c r="CW530" s="50"/>
      <c r="CX530" s="50"/>
      <c r="CY530" s="54"/>
      <c r="CZ530" s="54"/>
      <c r="DA530" s="54"/>
      <c r="DB530" s="54"/>
      <c r="DC530" s="54"/>
      <c r="DD530" s="54"/>
      <c r="DE530" s="54"/>
      <c r="DF530" s="54"/>
      <c r="DG530" s="54"/>
      <c r="DH530" s="54"/>
      <c r="DI530" s="49"/>
    </row>
    <row r="531" spans="2:113" ht="6.75" customHeight="1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49"/>
      <c r="BF531" s="49"/>
      <c r="BG531" s="50"/>
      <c r="BH531" s="50"/>
      <c r="BI531" s="50"/>
      <c r="BJ531" s="50"/>
      <c r="BK531" s="50"/>
      <c r="BL531" s="50"/>
      <c r="BM531" s="50"/>
      <c r="BN531" s="50"/>
      <c r="BO531" s="50"/>
      <c r="BP531" s="50"/>
      <c r="BQ531" s="50"/>
      <c r="BR531" s="50"/>
      <c r="BS531" s="50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  <c r="CE531" s="54"/>
      <c r="CF531" s="54"/>
      <c r="CG531" s="54"/>
      <c r="CH531" s="54"/>
      <c r="CI531" s="54"/>
      <c r="CJ531" s="50"/>
      <c r="CK531" s="50"/>
      <c r="CL531" s="50"/>
      <c r="CM531" s="50"/>
      <c r="CN531" s="50"/>
      <c r="CO531" s="50"/>
      <c r="CP531" s="50"/>
      <c r="CQ531" s="50"/>
      <c r="CR531" s="50"/>
      <c r="CS531" s="50"/>
      <c r="CT531" s="50"/>
      <c r="CU531" s="50"/>
      <c r="CV531" s="50"/>
      <c r="CW531" s="50"/>
      <c r="CX531" s="50"/>
      <c r="CY531" s="54"/>
      <c r="CZ531" s="54"/>
      <c r="DA531" s="54"/>
      <c r="DB531" s="54"/>
      <c r="DC531" s="54"/>
      <c r="DD531" s="54"/>
      <c r="DE531" s="54"/>
      <c r="DF531" s="54"/>
      <c r="DG531" s="54"/>
      <c r="DH531" s="54"/>
      <c r="DI531" s="49"/>
    </row>
    <row r="532" spans="2:113" ht="6.75" customHeight="1">
      <c r="B532" s="92" t="s">
        <v>300</v>
      </c>
      <c r="C532" s="92"/>
      <c r="D532" s="92"/>
      <c r="E532" s="92"/>
      <c r="F532" s="92"/>
      <c r="G532" s="92"/>
      <c r="H532" s="92"/>
      <c r="I532" s="92"/>
      <c r="J532" s="92"/>
      <c r="K532" s="92"/>
      <c r="L532" s="17"/>
      <c r="M532" s="93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5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49"/>
      <c r="BF532" s="49"/>
      <c r="BG532" s="50"/>
      <c r="BH532" s="50"/>
      <c r="BI532" s="50"/>
      <c r="BJ532" s="50"/>
      <c r="BK532" s="50"/>
      <c r="BL532" s="50"/>
      <c r="BM532" s="50"/>
      <c r="BN532" s="50"/>
      <c r="BO532" s="50"/>
      <c r="BP532" s="50"/>
      <c r="BQ532" s="50"/>
      <c r="BR532" s="50"/>
      <c r="BS532" s="50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  <c r="CE532" s="54"/>
      <c r="CF532" s="54"/>
      <c r="CG532" s="54"/>
      <c r="CH532" s="54"/>
      <c r="CI532" s="54"/>
      <c r="CJ532" s="50"/>
      <c r="CK532" s="50"/>
      <c r="CL532" s="50"/>
      <c r="CM532" s="50"/>
      <c r="CN532" s="50"/>
      <c r="CO532" s="50"/>
      <c r="CP532" s="50"/>
      <c r="CQ532" s="50"/>
      <c r="CR532" s="50"/>
      <c r="CS532" s="50"/>
      <c r="CT532" s="50"/>
      <c r="CU532" s="50"/>
      <c r="CV532" s="50"/>
      <c r="CW532" s="50"/>
      <c r="CX532" s="50"/>
      <c r="CY532" s="54"/>
      <c r="CZ532" s="54"/>
      <c r="DA532" s="54"/>
      <c r="DB532" s="54"/>
      <c r="DC532" s="54"/>
      <c r="DD532" s="54"/>
      <c r="DE532" s="54"/>
      <c r="DF532" s="54"/>
      <c r="DG532" s="54"/>
      <c r="DH532" s="54"/>
      <c r="DI532" s="49"/>
    </row>
    <row r="533" spans="2:113" ht="6.75" customHeight="1"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49"/>
      <c r="M533" s="96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8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  <c r="AV533" s="49"/>
      <c r="AW533" s="49"/>
      <c r="AX533" s="49"/>
      <c r="AY533" s="49"/>
      <c r="AZ533" s="49"/>
      <c r="BA533" s="49"/>
      <c r="BB533" s="49"/>
      <c r="BC533" s="49"/>
      <c r="BD533" s="49"/>
      <c r="BF533" s="49"/>
      <c r="BG533" s="49"/>
      <c r="BH533" s="49"/>
      <c r="BI533" s="49"/>
      <c r="BJ533" s="49"/>
      <c r="BK533" s="49"/>
      <c r="BL533" s="49"/>
      <c r="BM533" s="49"/>
      <c r="BN533" s="49"/>
      <c r="BO533" s="49"/>
      <c r="BP533" s="49"/>
      <c r="BQ533" s="49"/>
      <c r="BR533" s="49"/>
      <c r="BS533" s="49"/>
      <c r="BT533" s="49"/>
      <c r="BU533" s="49"/>
      <c r="BV533" s="49"/>
      <c r="BW533" s="49"/>
      <c r="BX533" s="49"/>
      <c r="BY533" s="49"/>
      <c r="BZ533" s="49"/>
      <c r="CA533" s="49"/>
      <c r="CB533" s="49"/>
      <c r="CC533" s="49"/>
      <c r="CD533" s="49"/>
      <c r="CE533" s="49"/>
      <c r="CF533" s="49"/>
      <c r="CG533" s="49"/>
      <c r="CH533" s="49"/>
      <c r="CI533" s="49"/>
      <c r="CJ533" s="49"/>
      <c r="CK533" s="49"/>
      <c r="CL533" s="49"/>
      <c r="CM533" s="49"/>
      <c r="CN533" s="49"/>
      <c r="CO533" s="49"/>
      <c r="CP533" s="49"/>
      <c r="CQ533" s="49"/>
      <c r="CR533" s="49"/>
      <c r="CS533" s="49"/>
      <c r="CT533" s="49"/>
      <c r="CU533" s="49"/>
      <c r="CV533" s="49"/>
      <c r="CW533" s="49"/>
      <c r="CX533" s="49"/>
      <c r="CY533" s="49"/>
      <c r="CZ533" s="49"/>
      <c r="DA533" s="49"/>
      <c r="DB533" s="49"/>
      <c r="DC533" s="49"/>
      <c r="DD533" s="49"/>
      <c r="DE533" s="49"/>
      <c r="DF533" s="49"/>
      <c r="DG533" s="49"/>
      <c r="DH533" s="49"/>
      <c r="DI533" s="49"/>
    </row>
    <row r="534" spans="2:113" ht="6.75" customHeight="1"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17"/>
      <c r="M534" s="99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1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49"/>
      <c r="BF534" s="49"/>
      <c r="BG534" s="50"/>
      <c r="BH534" s="50"/>
      <c r="BI534" s="50"/>
      <c r="BJ534" s="50"/>
      <c r="BK534" s="50"/>
      <c r="BL534" s="50"/>
      <c r="BM534" s="50"/>
      <c r="BN534" s="50"/>
      <c r="BO534" s="50"/>
      <c r="BP534" s="50"/>
      <c r="BQ534" s="50"/>
      <c r="BR534" s="50"/>
      <c r="BS534" s="50"/>
      <c r="BT534" s="50"/>
      <c r="BU534" s="50"/>
      <c r="BV534" s="50"/>
      <c r="BW534" s="50"/>
      <c r="BX534" s="50"/>
      <c r="BY534" s="50"/>
      <c r="BZ534" s="50"/>
      <c r="CA534" s="50"/>
      <c r="CB534" s="50"/>
      <c r="CC534" s="50"/>
      <c r="CD534" s="50"/>
      <c r="CE534" s="50"/>
      <c r="CF534" s="50"/>
      <c r="CG534" s="50"/>
      <c r="CH534" s="50"/>
      <c r="CI534" s="50"/>
      <c r="CJ534" s="50"/>
      <c r="CK534" s="50"/>
      <c r="CL534" s="50"/>
      <c r="CM534" s="50"/>
      <c r="CN534" s="50"/>
      <c r="CO534" s="50"/>
      <c r="CP534" s="50"/>
      <c r="CQ534" s="50"/>
      <c r="CR534" s="49"/>
      <c r="CS534" s="49"/>
      <c r="CT534" s="49"/>
      <c r="CU534" s="49"/>
      <c r="CV534" s="49"/>
      <c r="CW534" s="49"/>
      <c r="CX534" s="49"/>
      <c r="CY534" s="49"/>
      <c r="CZ534" s="49"/>
      <c r="DA534" s="49"/>
      <c r="DB534" s="49"/>
      <c r="DC534" s="49"/>
      <c r="DD534" s="49"/>
      <c r="DE534" s="49"/>
      <c r="DF534" s="49"/>
      <c r="DG534" s="49"/>
      <c r="DH534" s="49"/>
      <c r="DI534" s="49"/>
    </row>
    <row r="535" spans="2:113" ht="6.75" customHeight="1"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49"/>
      <c r="AN535" s="49"/>
      <c r="AO535" s="49"/>
      <c r="AP535" s="49"/>
      <c r="AQ535" s="49"/>
      <c r="AR535" s="49"/>
      <c r="AS535" s="49"/>
      <c r="AT535" s="49"/>
      <c r="AU535" s="49"/>
      <c r="AV535" s="49"/>
      <c r="AW535" s="49"/>
      <c r="AX535" s="49"/>
      <c r="AY535" s="49"/>
      <c r="AZ535" s="49"/>
      <c r="BA535" s="49"/>
      <c r="BB535" s="49"/>
      <c r="BC535" s="49"/>
      <c r="BD535" s="49"/>
      <c r="BF535" s="49"/>
      <c r="BG535" s="50"/>
      <c r="BH535" s="50"/>
      <c r="BI535" s="50"/>
      <c r="BJ535" s="50"/>
      <c r="BK535" s="50"/>
      <c r="BL535" s="50"/>
      <c r="BM535" s="50"/>
      <c r="BN535" s="50"/>
      <c r="BO535" s="50"/>
      <c r="BP535" s="50"/>
      <c r="BQ535" s="50"/>
      <c r="BR535" s="50"/>
      <c r="BS535" s="50"/>
      <c r="BT535" s="50"/>
      <c r="BU535" s="50"/>
      <c r="BV535" s="50"/>
      <c r="BW535" s="50"/>
      <c r="BX535" s="50"/>
      <c r="BY535" s="50"/>
      <c r="BZ535" s="50"/>
      <c r="CA535" s="50"/>
      <c r="CB535" s="50"/>
      <c r="CC535" s="50"/>
      <c r="CD535" s="50"/>
      <c r="CE535" s="50"/>
      <c r="CF535" s="50"/>
      <c r="CG535" s="50"/>
      <c r="CH535" s="50"/>
      <c r="CI535" s="50"/>
      <c r="CJ535" s="50"/>
      <c r="CK535" s="50"/>
      <c r="CL535" s="50"/>
      <c r="CM535" s="50"/>
      <c r="CN535" s="50"/>
      <c r="CO535" s="50"/>
      <c r="CP535" s="50"/>
      <c r="CQ535" s="50"/>
      <c r="CR535" s="49"/>
      <c r="CS535" s="49"/>
      <c r="CT535" s="49"/>
      <c r="CU535" s="49"/>
      <c r="CV535" s="49"/>
      <c r="CW535" s="49"/>
      <c r="CX535" s="49"/>
      <c r="CY535" s="49"/>
      <c r="CZ535" s="49"/>
      <c r="DA535" s="49"/>
      <c r="DB535" s="49"/>
      <c r="DC535" s="49"/>
      <c r="DD535" s="49"/>
      <c r="DE535" s="49"/>
      <c r="DF535" s="49"/>
      <c r="DG535" s="49"/>
      <c r="DH535" s="49"/>
      <c r="DI535" s="49"/>
    </row>
    <row r="536" spans="2:113" ht="6.75" customHeight="1">
      <c r="B536" s="51"/>
      <c r="C536" s="51"/>
      <c r="D536" s="51"/>
      <c r="E536" s="51"/>
      <c r="F536" s="51"/>
      <c r="G536" s="51"/>
      <c r="H536" s="51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49"/>
      <c r="BF536" s="49"/>
      <c r="BG536" s="49"/>
      <c r="BH536" s="49"/>
      <c r="BI536" s="49"/>
      <c r="BJ536" s="49"/>
      <c r="BK536" s="49"/>
      <c r="BL536" s="49"/>
      <c r="BM536" s="49"/>
      <c r="BN536" s="49"/>
      <c r="BO536" s="49"/>
      <c r="BP536" s="49"/>
      <c r="BQ536" s="49"/>
      <c r="BR536" s="49"/>
      <c r="BS536" s="49"/>
      <c r="BT536" s="49"/>
      <c r="BU536" s="49"/>
      <c r="BV536" s="49"/>
      <c r="BW536" s="49"/>
      <c r="BX536" s="49"/>
      <c r="BY536" s="49"/>
      <c r="BZ536" s="49"/>
      <c r="CA536" s="49"/>
      <c r="CB536" s="49"/>
      <c r="CC536" s="49"/>
      <c r="CD536" s="49"/>
      <c r="CE536" s="49"/>
      <c r="CF536" s="49"/>
      <c r="CG536" s="49"/>
      <c r="CH536" s="49"/>
      <c r="CI536" s="49"/>
      <c r="CJ536" s="49"/>
      <c r="CK536" s="49"/>
      <c r="CL536" s="49"/>
      <c r="CM536" s="49"/>
      <c r="CN536" s="49"/>
      <c r="CO536" s="49"/>
      <c r="CP536" s="49"/>
      <c r="CQ536" s="49"/>
      <c r="CR536" s="49"/>
      <c r="CS536" s="49"/>
      <c r="CT536" s="49"/>
      <c r="CU536" s="49"/>
      <c r="CV536" s="49"/>
      <c r="CW536" s="49"/>
      <c r="CX536" s="49"/>
      <c r="CY536" s="49"/>
      <c r="CZ536" s="49"/>
      <c r="DA536" s="49"/>
      <c r="DB536" s="49"/>
      <c r="DC536" s="49"/>
      <c r="DD536" s="49"/>
      <c r="DE536" s="49"/>
      <c r="DF536" s="49"/>
      <c r="DG536" s="49"/>
      <c r="DH536" s="49"/>
      <c r="DI536" s="49"/>
    </row>
    <row r="537" spans="2:113" ht="6.75" customHeight="1">
      <c r="B537" s="51"/>
      <c r="C537" s="51"/>
      <c r="D537" s="51"/>
      <c r="E537" s="51"/>
      <c r="F537" s="51"/>
      <c r="G537" s="51"/>
      <c r="H537" s="51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49"/>
      <c r="BF537" s="49"/>
      <c r="BG537" s="50"/>
      <c r="BH537" s="50"/>
      <c r="BI537" s="50"/>
      <c r="BJ537" s="50"/>
      <c r="BK537" s="50"/>
      <c r="BL537" s="50"/>
      <c r="BM537" s="50"/>
      <c r="BN537" s="50"/>
      <c r="BO537" s="50"/>
      <c r="BP537" s="50"/>
      <c r="BQ537" s="50"/>
      <c r="BR537" s="50"/>
      <c r="BS537" s="50"/>
      <c r="BT537" s="50"/>
      <c r="BU537" s="50"/>
      <c r="BV537" s="50"/>
      <c r="BW537" s="50"/>
      <c r="BX537" s="50"/>
      <c r="BY537" s="51"/>
      <c r="BZ537" s="51"/>
      <c r="CA537" s="51"/>
      <c r="CB537" s="51"/>
      <c r="CC537" s="51"/>
      <c r="CD537" s="51"/>
      <c r="CE537" s="51"/>
      <c r="CF537" s="51"/>
      <c r="CG537" s="54"/>
      <c r="CH537" s="54"/>
      <c r="CI537" s="54"/>
      <c r="CJ537" s="54"/>
      <c r="CK537" s="54"/>
      <c r="CL537" s="54"/>
      <c r="CM537" s="54"/>
      <c r="CN537" s="54"/>
      <c r="CO537" s="54"/>
      <c r="CP537" s="54"/>
      <c r="CQ537" s="54"/>
      <c r="CR537" s="54"/>
      <c r="CS537" s="54"/>
      <c r="CT537" s="54"/>
      <c r="CU537" s="54"/>
      <c r="CV537" s="54"/>
      <c r="CW537" s="54"/>
      <c r="CX537" s="54"/>
      <c r="CY537" s="54"/>
      <c r="CZ537" s="54"/>
      <c r="DA537" s="54"/>
      <c r="DB537" s="54"/>
      <c r="DC537" s="54"/>
      <c r="DD537" s="54"/>
      <c r="DE537" s="54"/>
      <c r="DF537" s="54"/>
      <c r="DG537" s="54"/>
      <c r="DH537" s="54"/>
      <c r="DI537" s="49"/>
    </row>
    <row r="538" spans="2:113" ht="6.75" customHeight="1">
      <c r="B538" s="51"/>
      <c r="C538" s="51"/>
      <c r="D538" s="51"/>
      <c r="E538" s="51"/>
      <c r="F538" s="51"/>
      <c r="G538" s="51"/>
      <c r="H538" s="51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49"/>
      <c r="BF538" s="49"/>
      <c r="BG538" s="50"/>
      <c r="BH538" s="50"/>
      <c r="BI538" s="50"/>
      <c r="BJ538" s="50"/>
      <c r="BK538" s="50"/>
      <c r="BL538" s="50"/>
      <c r="BM538" s="50"/>
      <c r="BN538" s="50"/>
      <c r="BO538" s="50"/>
      <c r="BP538" s="50"/>
      <c r="BQ538" s="50"/>
      <c r="BR538" s="50"/>
      <c r="BS538" s="50"/>
      <c r="BT538" s="50"/>
      <c r="BU538" s="50"/>
      <c r="BV538" s="50"/>
      <c r="BW538" s="50"/>
      <c r="BX538" s="50"/>
      <c r="BY538" s="51"/>
      <c r="BZ538" s="51"/>
      <c r="CA538" s="51"/>
      <c r="CB538" s="51"/>
      <c r="CC538" s="51"/>
      <c r="CD538" s="51"/>
      <c r="CE538" s="51"/>
      <c r="CF538" s="51"/>
      <c r="CG538" s="54"/>
      <c r="CH538" s="54"/>
      <c r="CI538" s="54"/>
      <c r="CJ538" s="54"/>
      <c r="CK538" s="54"/>
      <c r="CL538" s="54"/>
      <c r="CM538" s="54"/>
      <c r="CN538" s="54"/>
      <c r="CO538" s="54"/>
      <c r="CP538" s="54"/>
      <c r="CQ538" s="54"/>
      <c r="CR538" s="54"/>
      <c r="CS538" s="54"/>
      <c r="CT538" s="54"/>
      <c r="CU538" s="54"/>
      <c r="CV538" s="54"/>
      <c r="CW538" s="54"/>
      <c r="CX538" s="54"/>
      <c r="CY538" s="54"/>
      <c r="CZ538" s="54"/>
      <c r="DA538" s="54"/>
      <c r="DB538" s="54"/>
      <c r="DC538" s="54"/>
      <c r="DD538" s="54"/>
      <c r="DE538" s="54"/>
      <c r="DF538" s="54"/>
      <c r="DG538" s="54"/>
      <c r="DH538" s="54"/>
      <c r="DI538" s="49"/>
    </row>
    <row r="539" spans="2:113" ht="6.75" customHeight="1"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  <c r="BC539" s="49"/>
      <c r="BD539" s="49"/>
      <c r="BF539" s="49"/>
      <c r="BG539" s="50"/>
      <c r="BH539" s="50"/>
      <c r="BI539" s="50"/>
      <c r="BJ539" s="50"/>
      <c r="BK539" s="50"/>
      <c r="BL539" s="50"/>
      <c r="BM539" s="50"/>
      <c r="BN539" s="50"/>
      <c r="BO539" s="50"/>
      <c r="BP539" s="50"/>
      <c r="BQ539" s="50"/>
      <c r="BR539" s="50"/>
      <c r="BS539" s="50"/>
      <c r="BT539" s="50"/>
      <c r="BU539" s="50"/>
      <c r="BV539" s="50"/>
      <c r="BW539" s="50"/>
      <c r="BX539" s="50"/>
      <c r="BY539" s="51"/>
      <c r="BZ539" s="51"/>
      <c r="CA539" s="51"/>
      <c r="CB539" s="51"/>
      <c r="CC539" s="51"/>
      <c r="CD539" s="51"/>
      <c r="CE539" s="51"/>
      <c r="CF539" s="51"/>
      <c r="CG539" s="54"/>
      <c r="CH539" s="54"/>
      <c r="CI539" s="54"/>
      <c r="CJ539" s="54"/>
      <c r="CK539" s="54"/>
      <c r="CL539" s="54"/>
      <c r="CM539" s="54"/>
      <c r="CN539" s="54"/>
      <c r="CO539" s="54"/>
      <c r="CP539" s="54"/>
      <c r="CQ539" s="54"/>
      <c r="CR539" s="54"/>
      <c r="CS539" s="54"/>
      <c r="CT539" s="54"/>
      <c r="CU539" s="54"/>
      <c r="CV539" s="54"/>
      <c r="CW539" s="54"/>
      <c r="CX539" s="54"/>
      <c r="CY539" s="54"/>
      <c r="CZ539" s="54"/>
      <c r="DA539" s="54"/>
      <c r="DB539" s="54"/>
      <c r="DC539" s="54"/>
      <c r="DD539" s="54"/>
      <c r="DE539" s="54"/>
      <c r="DF539" s="54"/>
      <c r="DG539" s="54"/>
      <c r="DH539" s="54"/>
      <c r="DI539" s="49"/>
    </row>
    <row r="540" spans="2:113" ht="6.75" customHeight="1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49"/>
      <c r="BF540" s="49"/>
      <c r="BG540" s="49"/>
      <c r="BH540" s="49"/>
      <c r="BI540" s="49"/>
      <c r="BJ540" s="49"/>
      <c r="BK540" s="49"/>
      <c r="BL540" s="49"/>
      <c r="BM540" s="49"/>
      <c r="BN540" s="49"/>
      <c r="BO540" s="49"/>
      <c r="BP540" s="49"/>
      <c r="BQ540" s="49"/>
      <c r="BR540" s="49"/>
      <c r="BS540" s="49"/>
      <c r="BT540" s="49"/>
      <c r="BU540" s="49"/>
      <c r="BV540" s="49"/>
      <c r="BW540" s="49"/>
      <c r="BX540" s="49"/>
      <c r="BY540" s="49"/>
      <c r="BZ540" s="49"/>
      <c r="CA540" s="49"/>
      <c r="CB540" s="49"/>
      <c r="CC540" s="49"/>
      <c r="CD540" s="49"/>
      <c r="CE540" s="49"/>
      <c r="CF540" s="49"/>
      <c r="CG540" s="49"/>
      <c r="CH540" s="49"/>
      <c r="CI540" s="49"/>
      <c r="CJ540" s="49"/>
      <c r="CK540" s="49"/>
      <c r="CL540" s="49"/>
      <c r="CM540" s="49"/>
      <c r="CN540" s="49"/>
      <c r="CO540" s="49"/>
      <c r="CP540" s="49"/>
      <c r="CQ540" s="49"/>
      <c r="CR540" s="49"/>
      <c r="CS540" s="49"/>
      <c r="CT540" s="49"/>
      <c r="CU540" s="49"/>
      <c r="CV540" s="49"/>
      <c r="CW540" s="49"/>
      <c r="CX540" s="49"/>
      <c r="CY540" s="49"/>
      <c r="CZ540" s="49"/>
      <c r="DA540" s="49"/>
      <c r="DB540" s="49"/>
      <c r="DC540" s="49"/>
      <c r="DD540" s="49"/>
      <c r="DE540" s="49"/>
      <c r="DF540" s="49"/>
      <c r="DG540" s="49"/>
      <c r="DH540" s="49"/>
      <c r="DI540" s="49"/>
    </row>
    <row r="541" spans="2:113" ht="6.75" customHeight="1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49"/>
      <c r="BF541" s="49"/>
      <c r="BG541" s="51"/>
      <c r="BH541" s="51"/>
      <c r="BI541" s="51"/>
      <c r="BJ541" s="51"/>
      <c r="BK541" s="51"/>
      <c r="BL541" s="51"/>
      <c r="BM541" s="51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D541" s="54"/>
      <c r="CE541" s="54"/>
      <c r="CF541" s="54"/>
      <c r="CG541" s="54"/>
      <c r="CH541" s="54"/>
      <c r="CI541" s="54"/>
      <c r="CJ541" s="54"/>
      <c r="CK541" s="54"/>
      <c r="CL541" s="54"/>
      <c r="CM541" s="54"/>
      <c r="CN541" s="54"/>
      <c r="CO541" s="54"/>
      <c r="CP541" s="54"/>
      <c r="CQ541" s="54"/>
      <c r="CR541" s="54"/>
      <c r="CS541" s="54"/>
      <c r="CT541" s="54"/>
      <c r="CU541" s="54"/>
      <c r="CV541" s="54"/>
      <c r="CW541" s="54"/>
      <c r="CX541" s="54"/>
      <c r="CY541" s="54"/>
      <c r="CZ541" s="54"/>
      <c r="DA541" s="54"/>
      <c r="DB541" s="54"/>
      <c r="DC541" s="54"/>
      <c r="DD541" s="54"/>
      <c r="DE541" s="54"/>
      <c r="DF541" s="54"/>
      <c r="DG541" s="54"/>
      <c r="DH541" s="54"/>
      <c r="DI541" s="49"/>
    </row>
    <row r="542" spans="2:113" ht="6.75" customHeight="1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49"/>
      <c r="BF542" s="49"/>
      <c r="BG542" s="51"/>
      <c r="BH542" s="51"/>
      <c r="BI542" s="51"/>
      <c r="BJ542" s="51"/>
      <c r="BK542" s="51"/>
      <c r="BL542" s="51"/>
      <c r="BM542" s="51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D542" s="54"/>
      <c r="CE542" s="54"/>
      <c r="CF542" s="54"/>
      <c r="CG542" s="54"/>
      <c r="CH542" s="54"/>
      <c r="CI542" s="54"/>
      <c r="CJ542" s="54"/>
      <c r="CK542" s="54"/>
      <c r="CL542" s="54"/>
      <c r="CM542" s="54"/>
      <c r="CN542" s="54"/>
      <c r="CO542" s="54"/>
      <c r="CP542" s="54"/>
      <c r="CQ542" s="54"/>
      <c r="CR542" s="54"/>
      <c r="CS542" s="54"/>
      <c r="CT542" s="54"/>
      <c r="CU542" s="54"/>
      <c r="CV542" s="54"/>
      <c r="CW542" s="54"/>
      <c r="CX542" s="54"/>
      <c r="CY542" s="54"/>
      <c r="CZ542" s="54"/>
      <c r="DA542" s="54"/>
      <c r="DB542" s="54"/>
      <c r="DC542" s="54"/>
      <c r="DD542" s="54"/>
      <c r="DE542" s="54"/>
      <c r="DF542" s="54"/>
      <c r="DG542" s="54"/>
      <c r="DH542" s="54"/>
      <c r="DI542" s="49"/>
    </row>
    <row r="543" spans="2:113" ht="6.75" customHeight="1"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49"/>
      <c r="BA543" s="49"/>
      <c r="BB543" s="49"/>
      <c r="BC543" s="49"/>
      <c r="BD543" s="49"/>
      <c r="BF543" s="49"/>
      <c r="BG543" s="51"/>
      <c r="BH543" s="51"/>
      <c r="BI543" s="51"/>
      <c r="BJ543" s="51"/>
      <c r="BK543" s="51"/>
      <c r="BL543" s="51"/>
      <c r="BM543" s="51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D543" s="54"/>
      <c r="CE543" s="54"/>
      <c r="CF543" s="54"/>
      <c r="CG543" s="54"/>
      <c r="CH543" s="54"/>
      <c r="CI543" s="54"/>
      <c r="CJ543" s="54"/>
      <c r="CK543" s="54"/>
      <c r="CL543" s="54"/>
      <c r="CM543" s="54"/>
      <c r="CN543" s="54"/>
      <c r="CO543" s="54"/>
      <c r="CP543" s="54"/>
      <c r="CQ543" s="54"/>
      <c r="CR543" s="54"/>
      <c r="CS543" s="54"/>
      <c r="CT543" s="54"/>
      <c r="CU543" s="54"/>
      <c r="CV543" s="54"/>
      <c r="CW543" s="54"/>
      <c r="CX543" s="54"/>
      <c r="CY543" s="54"/>
      <c r="CZ543" s="54"/>
      <c r="DA543" s="54"/>
      <c r="DB543" s="54"/>
      <c r="DC543" s="54"/>
      <c r="DD543" s="54"/>
      <c r="DE543" s="54"/>
      <c r="DF543" s="54"/>
      <c r="DG543" s="54"/>
      <c r="DH543" s="54"/>
      <c r="DI543" s="49"/>
    </row>
    <row r="544" spans="2:113" ht="6.75" customHeight="1"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49"/>
      <c r="BF544" s="49"/>
      <c r="BG544" s="49"/>
      <c r="BH544" s="49"/>
      <c r="BI544" s="49"/>
      <c r="BJ544" s="49"/>
      <c r="BK544" s="49"/>
      <c r="BL544" s="49"/>
      <c r="BM544" s="49"/>
      <c r="BN544" s="49"/>
      <c r="BO544" s="49"/>
      <c r="BP544" s="49"/>
      <c r="BQ544" s="49"/>
      <c r="BR544" s="49"/>
      <c r="BS544" s="49"/>
      <c r="BT544" s="49"/>
      <c r="BU544" s="49"/>
      <c r="BV544" s="49"/>
      <c r="BW544" s="49"/>
      <c r="BX544" s="49"/>
      <c r="BY544" s="49"/>
      <c r="BZ544" s="49"/>
      <c r="CA544" s="49"/>
      <c r="CB544" s="49"/>
      <c r="CC544" s="49"/>
      <c r="CD544" s="49"/>
      <c r="CE544" s="49"/>
      <c r="CF544" s="49"/>
      <c r="CG544" s="49"/>
      <c r="CH544" s="49"/>
      <c r="CI544" s="49"/>
      <c r="CJ544" s="49"/>
      <c r="CK544" s="49"/>
      <c r="CL544" s="49"/>
      <c r="CM544" s="49"/>
      <c r="CN544" s="49"/>
      <c r="CO544" s="49"/>
      <c r="CP544" s="49"/>
      <c r="CQ544" s="49"/>
      <c r="CR544" s="49"/>
      <c r="CS544" s="49"/>
      <c r="CT544" s="49"/>
      <c r="CU544" s="49"/>
      <c r="CV544" s="49"/>
      <c r="CW544" s="49"/>
      <c r="CX544" s="49"/>
      <c r="CY544" s="49"/>
      <c r="CZ544" s="49"/>
      <c r="DA544" s="49"/>
      <c r="DB544" s="49"/>
      <c r="DC544" s="49"/>
      <c r="DD544" s="49"/>
      <c r="DE544" s="49"/>
      <c r="DF544" s="49"/>
      <c r="DG544" s="49"/>
      <c r="DH544" s="49"/>
      <c r="DI544" s="49"/>
    </row>
    <row r="545" spans="2:113" ht="6.75" customHeight="1"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49"/>
      <c r="BF545" s="49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D545" s="54"/>
      <c r="CE545" s="54"/>
      <c r="CF545" s="54"/>
      <c r="CG545" s="54"/>
      <c r="CH545" s="54"/>
      <c r="CI545" s="54"/>
      <c r="CJ545" s="54"/>
      <c r="CK545" s="54"/>
      <c r="CL545" s="54"/>
      <c r="CM545" s="54"/>
      <c r="CN545" s="54"/>
      <c r="CO545" s="54"/>
      <c r="CP545" s="54"/>
      <c r="CQ545" s="54"/>
      <c r="CR545" s="54"/>
      <c r="CS545" s="54"/>
      <c r="CT545" s="54"/>
      <c r="CU545" s="54"/>
      <c r="CV545" s="54"/>
      <c r="CW545" s="54"/>
      <c r="CX545" s="54"/>
      <c r="CY545" s="54"/>
      <c r="CZ545" s="54"/>
      <c r="DA545" s="54"/>
      <c r="DB545" s="54"/>
      <c r="DC545" s="54"/>
      <c r="DD545" s="54"/>
      <c r="DE545" s="54"/>
      <c r="DF545" s="54"/>
      <c r="DG545" s="54"/>
      <c r="DH545" s="54"/>
      <c r="DI545" s="49"/>
    </row>
    <row r="546" spans="2:113" ht="6.75" customHeight="1"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49"/>
      <c r="BF546" s="49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D546" s="54"/>
      <c r="CE546" s="54"/>
      <c r="CF546" s="54"/>
      <c r="CG546" s="54"/>
      <c r="CH546" s="54"/>
      <c r="CI546" s="54"/>
      <c r="CJ546" s="54"/>
      <c r="CK546" s="54"/>
      <c r="CL546" s="54"/>
      <c r="CM546" s="54"/>
      <c r="CN546" s="54"/>
      <c r="CO546" s="54"/>
      <c r="CP546" s="54"/>
      <c r="CQ546" s="54"/>
      <c r="CR546" s="54"/>
      <c r="CS546" s="54"/>
      <c r="CT546" s="54"/>
      <c r="CU546" s="54"/>
      <c r="CV546" s="54"/>
      <c r="CW546" s="54"/>
      <c r="CX546" s="54"/>
      <c r="CY546" s="54"/>
      <c r="CZ546" s="54"/>
      <c r="DA546" s="54"/>
      <c r="DB546" s="54"/>
      <c r="DC546" s="54"/>
      <c r="DD546" s="54"/>
      <c r="DE546" s="54"/>
      <c r="DF546" s="54"/>
      <c r="DG546" s="54"/>
      <c r="DH546" s="54"/>
      <c r="DI546" s="49"/>
    </row>
    <row r="547" spans="2:113" ht="6.75" customHeight="1"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  <c r="BC547" s="49"/>
      <c r="BD547" s="49"/>
      <c r="BF547" s="49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D547" s="54"/>
      <c r="CE547" s="54"/>
      <c r="CF547" s="54"/>
      <c r="CG547" s="54"/>
      <c r="CH547" s="54"/>
      <c r="CI547" s="54"/>
      <c r="CJ547" s="54"/>
      <c r="CK547" s="54"/>
      <c r="CL547" s="54"/>
      <c r="CM547" s="54"/>
      <c r="CN547" s="54"/>
      <c r="CO547" s="54"/>
      <c r="CP547" s="54"/>
      <c r="CQ547" s="54"/>
      <c r="CR547" s="54"/>
      <c r="CS547" s="54"/>
      <c r="CT547" s="54"/>
      <c r="CU547" s="54"/>
      <c r="CV547" s="54"/>
      <c r="CW547" s="54"/>
      <c r="CX547" s="54"/>
      <c r="CY547" s="54"/>
      <c r="CZ547" s="54"/>
      <c r="DA547" s="54"/>
      <c r="DB547" s="54"/>
      <c r="DC547" s="54"/>
      <c r="DD547" s="54"/>
      <c r="DE547" s="54"/>
      <c r="DF547" s="54"/>
      <c r="DG547" s="54"/>
      <c r="DH547" s="54"/>
      <c r="DI547" s="49"/>
    </row>
    <row r="548" spans="2:113" ht="6.75" customHeight="1"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1"/>
      <c r="P548" s="51"/>
      <c r="Q548" s="54"/>
      <c r="R548" s="54"/>
      <c r="S548" s="54"/>
      <c r="T548" s="49"/>
      <c r="U548" s="51"/>
      <c r="V548" s="51"/>
      <c r="W548" s="54"/>
      <c r="X548" s="54"/>
      <c r="Y548" s="54"/>
      <c r="Z548" s="49"/>
      <c r="AA548" s="51"/>
      <c r="AB548" s="51"/>
      <c r="AC548" s="54"/>
      <c r="AD548" s="54"/>
      <c r="AE548" s="54"/>
      <c r="AF548" s="49"/>
      <c r="AG548" s="51"/>
      <c r="AH548" s="51"/>
      <c r="AI548" s="54"/>
      <c r="AJ548" s="54"/>
      <c r="AK548" s="54"/>
      <c r="AL548" s="49"/>
      <c r="AM548" s="51"/>
      <c r="AN548" s="51"/>
      <c r="AO548" s="54"/>
      <c r="AP548" s="54"/>
      <c r="AQ548" s="54"/>
      <c r="AR548" s="49"/>
      <c r="AS548" s="49"/>
      <c r="AT548" s="49"/>
      <c r="AU548" s="49"/>
      <c r="AV548" s="49"/>
      <c r="AW548" s="49"/>
      <c r="AX548" s="49"/>
      <c r="AY548" s="49"/>
      <c r="AZ548" s="49"/>
      <c r="BA548" s="49"/>
      <c r="BB548" s="49"/>
      <c r="BC548" s="49"/>
      <c r="BD548" s="49"/>
      <c r="BF548" s="49"/>
      <c r="BG548" s="49"/>
      <c r="BH548" s="49"/>
      <c r="BI548" s="49"/>
      <c r="BJ548" s="49"/>
      <c r="BK548" s="49"/>
      <c r="BL548" s="49"/>
      <c r="BM548" s="49"/>
      <c r="BN548" s="49"/>
      <c r="BO548" s="49"/>
      <c r="BP548" s="49"/>
      <c r="BQ548" s="49"/>
      <c r="BR548" s="49"/>
      <c r="BS548" s="49"/>
      <c r="BT548" s="49"/>
      <c r="BU548" s="49"/>
      <c r="BV548" s="49"/>
      <c r="BW548" s="49"/>
      <c r="BX548" s="49"/>
      <c r="BY548" s="49"/>
      <c r="BZ548" s="49"/>
      <c r="CA548" s="49"/>
      <c r="CB548" s="49"/>
      <c r="CC548" s="49"/>
      <c r="CD548" s="49"/>
      <c r="CE548" s="49"/>
      <c r="CF548" s="49"/>
      <c r="CG548" s="49"/>
      <c r="CH548" s="49"/>
      <c r="CI548" s="49"/>
      <c r="CJ548" s="49"/>
      <c r="CK548" s="49"/>
      <c r="CL548" s="49"/>
      <c r="CM548" s="49"/>
      <c r="CN548" s="49"/>
      <c r="CO548" s="49"/>
      <c r="CP548" s="49"/>
      <c r="CQ548" s="49"/>
      <c r="CR548" s="49"/>
      <c r="CS548" s="49"/>
      <c r="CT548" s="49"/>
      <c r="CU548" s="49"/>
      <c r="CV548" s="49"/>
      <c r="CW548" s="49"/>
      <c r="CX548" s="49"/>
      <c r="CY548" s="49"/>
      <c r="CZ548" s="49"/>
      <c r="DA548" s="49"/>
      <c r="DB548" s="49"/>
      <c r="DC548" s="49"/>
      <c r="DD548" s="49"/>
      <c r="DE548" s="49"/>
      <c r="DF548" s="49"/>
      <c r="DG548" s="49"/>
      <c r="DH548" s="49"/>
      <c r="DI548" s="49"/>
    </row>
    <row r="549" spans="2:113" ht="6.75" customHeight="1"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1"/>
      <c r="P549" s="51"/>
      <c r="Q549" s="54"/>
      <c r="R549" s="54"/>
      <c r="S549" s="54"/>
      <c r="T549" s="49"/>
      <c r="U549" s="51"/>
      <c r="V549" s="51"/>
      <c r="W549" s="54"/>
      <c r="X549" s="54"/>
      <c r="Y549" s="54"/>
      <c r="Z549" s="49"/>
      <c r="AA549" s="51"/>
      <c r="AB549" s="51"/>
      <c r="AC549" s="54"/>
      <c r="AD549" s="54"/>
      <c r="AE549" s="54"/>
      <c r="AF549" s="49"/>
      <c r="AG549" s="51"/>
      <c r="AH549" s="51"/>
      <c r="AI549" s="54"/>
      <c r="AJ549" s="54"/>
      <c r="AK549" s="54"/>
      <c r="AL549" s="49"/>
      <c r="AM549" s="51"/>
      <c r="AN549" s="51"/>
      <c r="AO549" s="54"/>
      <c r="AP549" s="54"/>
      <c r="AQ549" s="54"/>
      <c r="AR549" s="49"/>
      <c r="AS549" s="49"/>
      <c r="AT549" s="49"/>
      <c r="AU549" s="49"/>
      <c r="AV549" s="49"/>
      <c r="AW549" s="49"/>
      <c r="AX549" s="49"/>
      <c r="AY549" s="49"/>
      <c r="AZ549" s="49"/>
      <c r="BA549" s="49"/>
      <c r="BB549" s="49"/>
      <c r="BC549" s="49"/>
      <c r="BD549" s="49"/>
      <c r="BF549" s="49"/>
      <c r="BG549" s="50"/>
      <c r="BH549" s="50"/>
      <c r="BI549" s="50"/>
      <c r="BJ549" s="50"/>
      <c r="BK549" s="50"/>
      <c r="BL549" s="50"/>
      <c r="BM549" s="50"/>
      <c r="BN549" s="50"/>
      <c r="BO549" s="50"/>
      <c r="BP549" s="50"/>
      <c r="BQ549" s="50"/>
      <c r="BR549" s="50"/>
      <c r="BS549" s="50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1"/>
      <c r="CH549" s="50"/>
      <c r="CI549" s="50"/>
      <c r="CJ549" s="50"/>
      <c r="CK549" s="50"/>
      <c r="CL549" s="50"/>
      <c r="CM549" s="50"/>
      <c r="CN549" s="50"/>
      <c r="CO549" s="50"/>
      <c r="CP549" s="50"/>
      <c r="CQ549" s="50"/>
      <c r="CR549" s="50"/>
      <c r="CS549" s="50"/>
      <c r="CT549" s="54"/>
      <c r="CU549" s="54"/>
      <c r="CV549" s="54"/>
      <c r="CW549" s="54"/>
      <c r="CX549" s="54"/>
      <c r="CY549" s="54"/>
      <c r="CZ549" s="54"/>
      <c r="DA549" s="54"/>
      <c r="DB549" s="54"/>
      <c r="DC549" s="51"/>
      <c r="DD549" s="51"/>
      <c r="DE549" s="51"/>
      <c r="DF549" s="51"/>
      <c r="DG549" s="51"/>
      <c r="DH549" s="51"/>
      <c r="DI549" s="51"/>
    </row>
    <row r="550" spans="2:113" ht="6.75" customHeight="1" thickBot="1"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  <c r="AV550" s="49"/>
      <c r="AW550" s="49"/>
      <c r="AX550" s="49"/>
      <c r="AY550" s="49"/>
      <c r="AZ550" s="49"/>
      <c r="BA550" s="49"/>
      <c r="BB550" s="49"/>
      <c r="BC550" s="49"/>
      <c r="BD550" s="49"/>
      <c r="BF550" s="49"/>
      <c r="BG550" s="50"/>
      <c r="BH550" s="50"/>
      <c r="BI550" s="50"/>
      <c r="BJ550" s="50"/>
      <c r="BK550" s="50"/>
      <c r="BL550" s="50"/>
      <c r="BM550" s="50"/>
      <c r="BN550" s="50"/>
      <c r="BO550" s="50"/>
      <c r="BP550" s="50"/>
      <c r="BQ550" s="50"/>
      <c r="BR550" s="50"/>
      <c r="BS550" s="50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  <c r="CE550" s="54"/>
      <c r="CF550" s="54"/>
      <c r="CG550" s="51"/>
      <c r="CH550" s="50"/>
      <c r="CI550" s="50"/>
      <c r="CJ550" s="50"/>
      <c r="CK550" s="50"/>
      <c r="CL550" s="50"/>
      <c r="CM550" s="50"/>
      <c r="CN550" s="50"/>
      <c r="CO550" s="50"/>
      <c r="CP550" s="50"/>
      <c r="CQ550" s="50"/>
      <c r="CR550" s="50"/>
      <c r="CS550" s="50"/>
      <c r="CT550" s="54"/>
      <c r="CU550" s="54"/>
      <c r="CV550" s="54"/>
      <c r="CW550" s="54"/>
      <c r="CX550" s="54"/>
      <c r="CY550" s="54"/>
      <c r="CZ550" s="54"/>
      <c r="DA550" s="54"/>
      <c r="DB550" s="54"/>
      <c r="DC550" s="51"/>
      <c r="DD550" s="51"/>
      <c r="DE550" s="51"/>
      <c r="DF550" s="51"/>
      <c r="DG550" s="51"/>
      <c r="DH550" s="51"/>
      <c r="DI550" s="51"/>
    </row>
    <row r="551" spans="2:113" ht="6.75" customHeight="1">
      <c r="B551" s="102" t="s">
        <v>309</v>
      </c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2"/>
      <c r="AL551" s="102"/>
      <c r="AM551" s="102"/>
      <c r="AN551" s="102"/>
      <c r="AO551" s="102"/>
      <c r="AP551" s="102"/>
      <c r="AQ551" s="102"/>
      <c r="AR551" s="102"/>
      <c r="AS551" s="102"/>
      <c r="AT551" s="102"/>
      <c r="AU551" s="102"/>
      <c r="AV551" s="102"/>
      <c r="AW551" s="102"/>
      <c r="AX551" s="102"/>
      <c r="AY551" s="102"/>
      <c r="AZ551" s="102"/>
      <c r="BA551" s="102"/>
      <c r="BB551" s="102"/>
      <c r="BC551" s="102"/>
      <c r="BD551" s="49"/>
      <c r="BF551" s="49"/>
      <c r="BG551" s="50"/>
      <c r="BH551" s="50"/>
      <c r="BI551" s="50"/>
      <c r="BJ551" s="50"/>
      <c r="BK551" s="50"/>
      <c r="BL551" s="50"/>
      <c r="BM551" s="50"/>
      <c r="BN551" s="50"/>
      <c r="BO551" s="50"/>
      <c r="BP551" s="50"/>
      <c r="BQ551" s="50"/>
      <c r="BR551" s="50"/>
      <c r="BS551" s="50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1"/>
      <c r="CH551" s="50"/>
      <c r="CI551" s="50"/>
      <c r="CJ551" s="50"/>
      <c r="CK551" s="50"/>
      <c r="CL551" s="50"/>
      <c r="CM551" s="50"/>
      <c r="CN551" s="50"/>
      <c r="CO551" s="50"/>
      <c r="CP551" s="50"/>
      <c r="CQ551" s="50"/>
      <c r="CR551" s="50"/>
      <c r="CS551" s="50"/>
      <c r="CT551" s="54"/>
      <c r="CU551" s="54"/>
      <c r="CV551" s="54"/>
      <c r="CW551" s="54"/>
      <c r="CX551" s="54"/>
      <c r="CY551" s="54"/>
      <c r="CZ551" s="54"/>
      <c r="DA551" s="54"/>
      <c r="DB551" s="54"/>
      <c r="DC551" s="51"/>
      <c r="DD551" s="51"/>
      <c r="DE551" s="51"/>
      <c r="DF551" s="51"/>
      <c r="DG551" s="51"/>
      <c r="DH551" s="51"/>
      <c r="DI551" s="51"/>
    </row>
    <row r="552" spans="2:113" ht="6.75" customHeight="1"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  <c r="BD552" s="49"/>
      <c r="BF552" s="49"/>
      <c r="BG552" s="49"/>
      <c r="BH552" s="49"/>
      <c r="BI552" s="49"/>
      <c r="BJ552" s="49"/>
      <c r="BK552" s="49"/>
      <c r="BL552" s="49"/>
      <c r="BM552" s="49"/>
      <c r="BN552" s="49"/>
      <c r="BO552" s="49"/>
      <c r="BP552" s="49"/>
      <c r="BQ552" s="49"/>
      <c r="BR552" s="49"/>
      <c r="BS552" s="49"/>
      <c r="BT552" s="49"/>
      <c r="BU552" s="49"/>
      <c r="BV552" s="49"/>
      <c r="BW552" s="49"/>
      <c r="BX552" s="49"/>
      <c r="BY552" s="49"/>
      <c r="BZ552" s="49"/>
      <c r="CA552" s="49"/>
      <c r="CB552" s="49"/>
      <c r="CC552" s="49"/>
      <c r="CD552" s="49"/>
      <c r="CE552" s="49"/>
      <c r="CF552" s="49"/>
      <c r="CG552" s="49"/>
      <c r="CH552" s="49"/>
      <c r="CI552" s="49"/>
      <c r="CJ552" s="49"/>
      <c r="CK552" s="49"/>
      <c r="CL552" s="49"/>
      <c r="CM552" s="49"/>
      <c r="CN552" s="49"/>
      <c r="CO552" s="49"/>
      <c r="CP552" s="49"/>
      <c r="CQ552" s="49"/>
      <c r="CR552" s="49"/>
      <c r="CS552" s="49"/>
      <c r="CT552" s="49"/>
      <c r="CU552" s="49"/>
      <c r="CV552" s="49"/>
      <c r="CW552" s="49"/>
      <c r="CX552" s="49"/>
      <c r="CY552" s="49"/>
      <c r="CZ552" s="49"/>
      <c r="DA552" s="49"/>
      <c r="DB552" s="49"/>
      <c r="DC552" s="49"/>
      <c r="DD552" s="49"/>
      <c r="DE552" s="49"/>
      <c r="DF552" s="49"/>
      <c r="DG552" s="49"/>
      <c r="DH552" s="49"/>
      <c r="DI552" s="49"/>
    </row>
    <row r="553" spans="2:113" ht="6.75" customHeight="1"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4"/>
      <c r="O553" s="54"/>
      <c r="P553" s="54"/>
      <c r="Q553" s="54"/>
      <c r="R553" s="54"/>
      <c r="S553" s="54"/>
      <c r="T553" s="54"/>
      <c r="U553" s="54"/>
      <c r="V553" s="54"/>
      <c r="W553" s="51"/>
      <c r="X553" s="51"/>
      <c r="Y553" s="51"/>
      <c r="Z553" s="51"/>
      <c r="AA553" s="51"/>
      <c r="AB553" s="51"/>
      <c r="AC553" s="51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9"/>
      <c r="AV553" s="49"/>
      <c r="AW553" s="49"/>
      <c r="AX553" s="49"/>
      <c r="AY553" s="49"/>
      <c r="AZ553" s="49"/>
      <c r="BA553" s="49"/>
      <c r="BB553" s="49"/>
      <c r="BC553" s="49"/>
      <c r="BD553" s="49"/>
      <c r="BF553" s="49"/>
      <c r="BG553" s="50"/>
      <c r="BH553" s="50"/>
      <c r="BI553" s="50"/>
      <c r="BJ553" s="50"/>
      <c r="BK553" s="50"/>
      <c r="BL553" s="50"/>
      <c r="BM553" s="50"/>
      <c r="BN553" s="50"/>
      <c r="BO553" s="50"/>
      <c r="BP553" s="50"/>
      <c r="BQ553" s="50"/>
      <c r="BR553" s="50"/>
      <c r="BS553" s="50"/>
      <c r="BT553" s="51"/>
      <c r="BU553" s="51"/>
      <c r="BV553" s="54"/>
      <c r="BW553" s="54"/>
      <c r="BX553" s="54"/>
      <c r="BY553" s="49"/>
      <c r="BZ553" s="51"/>
      <c r="CA553" s="51"/>
      <c r="CB553" s="54"/>
      <c r="CC553" s="54"/>
      <c r="CD553" s="54"/>
      <c r="CE553" s="49"/>
      <c r="CF553" s="51"/>
      <c r="CG553" s="51"/>
      <c r="CH553" s="54"/>
      <c r="CI553" s="54"/>
      <c r="CJ553" s="54"/>
      <c r="CK553" s="49"/>
      <c r="CL553" s="51"/>
      <c r="CM553" s="51"/>
      <c r="CN553" s="54"/>
      <c r="CO553" s="54"/>
      <c r="CP553" s="54"/>
      <c r="CQ553" s="49"/>
      <c r="CR553" s="51"/>
      <c r="CS553" s="51"/>
      <c r="CT553" s="54"/>
      <c r="CU553" s="54"/>
      <c r="CV553" s="54"/>
      <c r="CW553" s="49"/>
      <c r="CX553" s="49"/>
      <c r="CY553" s="49"/>
      <c r="CZ553" s="49"/>
      <c r="DA553" s="49"/>
      <c r="DB553" s="49"/>
      <c r="DC553" s="49"/>
      <c r="DD553" s="49"/>
      <c r="DE553" s="49"/>
      <c r="DF553" s="49"/>
      <c r="DG553" s="49"/>
      <c r="DH553" s="49"/>
      <c r="DI553" s="49"/>
    </row>
    <row r="554" spans="2:113" ht="6.75" customHeight="1"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9"/>
      <c r="AV554" s="49"/>
      <c r="AW554" s="49"/>
      <c r="AX554" s="49"/>
      <c r="AY554" s="49"/>
      <c r="AZ554" s="49"/>
      <c r="BA554" s="49"/>
      <c r="BB554" s="49"/>
      <c r="BC554" s="49"/>
      <c r="BD554" s="49"/>
      <c r="BF554" s="49"/>
      <c r="BG554" s="50"/>
      <c r="BH554" s="50"/>
      <c r="BI554" s="50"/>
      <c r="BJ554" s="50"/>
      <c r="BK554" s="50"/>
      <c r="BL554" s="50"/>
      <c r="BM554" s="50"/>
      <c r="BN554" s="50"/>
      <c r="BO554" s="50"/>
      <c r="BP554" s="50"/>
      <c r="BQ554" s="50"/>
      <c r="BR554" s="50"/>
      <c r="BS554" s="50"/>
      <c r="BT554" s="51"/>
      <c r="BU554" s="51"/>
      <c r="BV554" s="54"/>
      <c r="BW554" s="54"/>
      <c r="BX554" s="54"/>
      <c r="BY554" s="49"/>
      <c r="BZ554" s="51"/>
      <c r="CA554" s="51"/>
      <c r="CB554" s="54"/>
      <c r="CC554" s="54"/>
      <c r="CD554" s="54"/>
      <c r="CE554" s="49"/>
      <c r="CF554" s="51"/>
      <c r="CG554" s="51"/>
      <c r="CH554" s="54"/>
      <c r="CI554" s="54"/>
      <c r="CJ554" s="54"/>
      <c r="CK554" s="49"/>
      <c r="CL554" s="51"/>
      <c r="CM554" s="51"/>
      <c r="CN554" s="54"/>
      <c r="CO554" s="54"/>
      <c r="CP554" s="54"/>
      <c r="CQ554" s="49"/>
      <c r="CR554" s="51"/>
      <c r="CS554" s="51"/>
      <c r="CT554" s="54"/>
      <c r="CU554" s="54"/>
      <c r="CV554" s="54"/>
      <c r="CW554" s="49"/>
      <c r="CX554" s="49"/>
      <c r="CY554" s="49"/>
      <c r="CZ554" s="49"/>
      <c r="DA554" s="49"/>
      <c r="DB554" s="49"/>
      <c r="DC554" s="49"/>
      <c r="DD554" s="49"/>
      <c r="DE554" s="49"/>
      <c r="DF554" s="49"/>
      <c r="DG554" s="49"/>
      <c r="DH554" s="49"/>
      <c r="DI554" s="49"/>
    </row>
    <row r="555" ht="6.75" customHeight="1"/>
    <row r="556" ht="6.75" customHeight="1"/>
    <row r="557" spans="1:170" ht="20.25" customHeight="1" thickBot="1">
      <c r="A557" s="65"/>
      <c r="B557" s="66"/>
      <c r="C557" s="66"/>
      <c r="D557" s="67" t="s">
        <v>37</v>
      </c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9"/>
      <c r="AS557" s="70"/>
      <c r="AT557" s="70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  <c r="BZ557" s="68"/>
      <c r="CA557" s="68"/>
      <c r="CB557" s="68"/>
      <c r="CC557" s="68"/>
      <c r="CD557" s="68"/>
      <c r="CE557" s="68"/>
      <c r="CF557" s="68"/>
      <c r="CG557" s="68"/>
      <c r="CH557" s="68"/>
      <c r="CI557" s="68"/>
      <c r="CJ557" s="68"/>
      <c r="CK557" s="68"/>
      <c r="CL557" s="68"/>
      <c r="CM557" s="68"/>
      <c r="CN557" s="68"/>
      <c r="CO557" s="68"/>
      <c r="CP557" s="68"/>
      <c r="CQ557" s="68"/>
      <c r="CR557" s="68"/>
      <c r="CS557" s="68"/>
      <c r="CT557" s="68"/>
      <c r="CU557" s="68"/>
      <c r="CV557" s="68"/>
      <c r="CW557" s="68"/>
      <c r="CX557" s="68"/>
      <c r="CY557" s="68"/>
      <c r="CZ557" s="68"/>
      <c r="DA557" s="68"/>
      <c r="DB557" s="68"/>
      <c r="DC557" s="68"/>
      <c r="DD557" s="68"/>
      <c r="DE557" s="68"/>
      <c r="DF557" s="68"/>
      <c r="DG557" s="68"/>
      <c r="DH557" s="68"/>
      <c r="DI557" s="68"/>
      <c r="DJ557" s="68"/>
      <c r="DK557" s="68"/>
      <c r="DL557" s="68"/>
      <c r="DM557" s="68"/>
      <c r="DN557" s="68"/>
      <c r="DO557" s="68"/>
      <c r="DP557" s="68"/>
      <c r="DQ557" s="68"/>
      <c r="DR557" s="68"/>
      <c r="DS557" s="68"/>
      <c r="DT557" s="68"/>
      <c r="DU557" s="68"/>
      <c r="DV557" s="68"/>
      <c r="DW557" s="68"/>
      <c r="DX557" s="68"/>
      <c r="DY557" s="68"/>
      <c r="DZ557" s="68"/>
      <c r="EA557" s="68"/>
      <c r="EB557" s="68"/>
      <c r="EC557" s="68"/>
      <c r="ED557" s="69" t="s">
        <v>38</v>
      </c>
      <c r="EE557" s="68"/>
      <c r="EF557" s="68"/>
      <c r="EG557" s="68"/>
      <c r="EH557" s="68"/>
      <c r="EI557" s="68"/>
      <c r="EJ557" s="68"/>
      <c r="EK557" s="68"/>
      <c r="EL557" s="68"/>
      <c r="EM557" s="68"/>
      <c r="EN557" s="68"/>
      <c r="EO557" s="68"/>
      <c r="EP557" s="68"/>
      <c r="EQ557" s="68"/>
      <c r="ER557" s="68"/>
      <c r="ES557" s="68"/>
      <c r="ET557" s="68"/>
      <c r="EU557" s="68"/>
      <c r="EV557" s="68"/>
      <c r="EW557" s="68"/>
      <c r="EX557" s="68"/>
      <c r="EY557" s="68"/>
      <c r="EZ557" s="68"/>
      <c r="FA557" s="68"/>
      <c r="FB557" s="68"/>
      <c r="FC557" s="68"/>
      <c r="FD557" s="68"/>
      <c r="FE557" s="68"/>
      <c r="FF557" s="68"/>
      <c r="FG557" s="68"/>
      <c r="FH557" s="68"/>
      <c r="FI557" s="68"/>
      <c r="FJ557" s="68"/>
      <c r="FK557" s="68"/>
      <c r="FL557" s="71"/>
      <c r="FM557" s="71"/>
      <c r="FN557" s="71"/>
    </row>
    <row r="558" spans="1:170" ht="20.25" customHeight="1" thickTop="1">
      <c r="A558" s="77"/>
      <c r="B558" s="72"/>
      <c r="C558" s="72"/>
      <c r="D558" s="73" t="s">
        <v>39</v>
      </c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5"/>
      <c r="Z558" s="75"/>
      <c r="AA558" s="75"/>
      <c r="AB558" s="75"/>
      <c r="AC558" s="75"/>
      <c r="AD558" s="75"/>
      <c r="AE558" s="75"/>
      <c r="AF558" s="75"/>
      <c r="AG558" s="75"/>
      <c r="AH558" s="74"/>
      <c r="AI558" s="75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5" t="s">
        <v>40</v>
      </c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  <c r="DQ558" s="74"/>
      <c r="DR558" s="74"/>
      <c r="DS558" s="74"/>
      <c r="DT558" s="74"/>
      <c r="DU558" s="74"/>
      <c r="DV558" s="74"/>
      <c r="DW558" s="74"/>
      <c r="DX558" s="74"/>
      <c r="DY558" s="74"/>
      <c r="DZ558" s="74"/>
      <c r="EA558" s="74"/>
      <c r="EB558" s="74"/>
      <c r="EC558" s="74"/>
      <c r="ED558" s="74"/>
      <c r="EE558" s="74"/>
      <c r="EF558" s="74"/>
      <c r="EG558" s="74"/>
      <c r="EH558" s="74"/>
      <c r="EI558" s="74"/>
      <c r="EJ558" s="74"/>
      <c r="EK558" s="74"/>
      <c r="EL558" s="74"/>
      <c r="EM558" s="74"/>
      <c r="EN558" s="74"/>
      <c r="EO558" s="74"/>
      <c r="EP558" s="74"/>
      <c r="EQ558" s="74"/>
      <c r="ER558" s="74"/>
      <c r="ES558" s="74"/>
      <c r="ET558" s="74"/>
      <c r="EU558" s="74"/>
      <c r="EV558" s="74"/>
      <c r="EW558" s="74"/>
      <c r="EX558" s="74"/>
      <c r="EY558" s="74"/>
      <c r="EZ558" s="74"/>
      <c r="FA558" s="74"/>
      <c r="FB558" s="74"/>
      <c r="FC558" s="74"/>
      <c r="FD558" s="74"/>
      <c r="FE558" s="74"/>
      <c r="FF558" s="74"/>
      <c r="FG558" s="74"/>
      <c r="FH558" s="74"/>
      <c r="FI558" s="74"/>
      <c r="FJ558" s="74"/>
      <c r="FK558" s="74"/>
      <c r="FL558" s="76"/>
      <c r="FM558" s="76"/>
      <c r="FN558" s="76"/>
    </row>
    <row r="559" spans="2:170" ht="6.75" customHeight="1">
      <c r="B559" s="179" t="s">
        <v>238</v>
      </c>
      <c r="C559" s="179"/>
      <c r="D559" s="179"/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  <c r="V559" s="179"/>
      <c r="W559" s="179"/>
      <c r="X559" s="179"/>
      <c r="Y559" s="179"/>
      <c r="Z559" s="179"/>
      <c r="AA559" s="179"/>
      <c r="AB559" s="179"/>
      <c r="AC559" s="179"/>
      <c r="AD559" s="179"/>
      <c r="AE559" s="179"/>
      <c r="AF559" s="179"/>
      <c r="AG559" s="179"/>
      <c r="AH559" s="179"/>
      <c r="AI559" s="179"/>
      <c r="AJ559" s="179"/>
      <c r="AK559" s="179"/>
      <c r="AL559" s="179"/>
      <c r="AM559" s="179"/>
      <c r="AN559" s="179"/>
      <c r="AO559" s="179"/>
      <c r="AP559" s="179"/>
      <c r="AQ559" s="179"/>
      <c r="AR559" s="179"/>
      <c r="AS559" s="179"/>
      <c r="AT559" s="179"/>
      <c r="AU559" s="179"/>
      <c r="AV559" s="179"/>
      <c r="AW559" s="179"/>
      <c r="AX559" s="179"/>
      <c r="AY559" s="179"/>
      <c r="AZ559" s="179"/>
      <c r="BA559" s="179"/>
      <c r="BB559" s="179"/>
      <c r="BC559" s="179"/>
      <c r="BD559" s="12"/>
      <c r="DI559" s="12"/>
      <c r="FN559" s="19"/>
    </row>
    <row r="560" spans="1:170" ht="6.75" customHeight="1" thickBot="1">
      <c r="A560" s="12"/>
      <c r="B560" s="322"/>
      <c r="C560" s="322"/>
      <c r="D560" s="322"/>
      <c r="E560" s="322"/>
      <c r="F560" s="322"/>
      <c r="G560" s="322"/>
      <c r="H560" s="322"/>
      <c r="I560" s="322"/>
      <c r="J560" s="322"/>
      <c r="K560" s="322"/>
      <c r="L560" s="322"/>
      <c r="M560" s="322"/>
      <c r="N560" s="322"/>
      <c r="O560" s="322"/>
      <c r="P560" s="322"/>
      <c r="Q560" s="322"/>
      <c r="R560" s="322"/>
      <c r="S560" s="322"/>
      <c r="T560" s="322"/>
      <c r="U560" s="322"/>
      <c r="V560" s="322"/>
      <c r="W560" s="322"/>
      <c r="X560" s="322"/>
      <c r="Y560" s="322"/>
      <c r="Z560" s="322"/>
      <c r="AA560" s="322"/>
      <c r="AB560" s="322"/>
      <c r="AC560" s="322"/>
      <c r="AD560" s="322"/>
      <c r="AE560" s="322"/>
      <c r="AF560" s="322"/>
      <c r="AG560" s="322"/>
      <c r="AH560" s="322"/>
      <c r="AI560" s="322"/>
      <c r="AJ560" s="322"/>
      <c r="AK560" s="322"/>
      <c r="AL560" s="322"/>
      <c r="AM560" s="322"/>
      <c r="AN560" s="322"/>
      <c r="AO560" s="322"/>
      <c r="AP560" s="322"/>
      <c r="AQ560" s="322"/>
      <c r="AR560" s="322"/>
      <c r="AS560" s="322"/>
      <c r="AT560" s="322"/>
      <c r="AU560" s="322"/>
      <c r="AV560" s="322"/>
      <c r="AW560" s="322"/>
      <c r="AX560" s="322"/>
      <c r="AY560" s="322"/>
      <c r="AZ560" s="322"/>
      <c r="BA560" s="322"/>
      <c r="BB560" s="322"/>
      <c r="BC560" s="322"/>
      <c r="BD560" s="12"/>
      <c r="BG560" s="143" t="s">
        <v>123</v>
      </c>
      <c r="BH560" s="143"/>
      <c r="BI560" s="143"/>
      <c r="BJ560" s="143"/>
      <c r="BK560" s="143"/>
      <c r="BL560" s="143"/>
      <c r="BM560" s="143"/>
      <c r="BN560" s="143"/>
      <c r="BO560" s="143"/>
      <c r="BP560" s="143"/>
      <c r="BQ560" s="143"/>
      <c r="BR560" s="143"/>
      <c r="BS560" s="143"/>
      <c r="BT560" s="143"/>
      <c r="BU560" s="143"/>
      <c r="BV560" s="143"/>
      <c r="BW560" s="136" t="s">
        <v>97</v>
      </c>
      <c r="BX560" s="136"/>
      <c r="BY560" s="136"/>
      <c r="BZ560" s="136"/>
      <c r="CA560" s="138"/>
      <c r="CB560" s="126"/>
      <c r="CC560" s="127"/>
      <c r="CD560" s="127"/>
      <c r="CE560" s="127"/>
      <c r="CF560" s="127"/>
      <c r="CG560" s="128"/>
      <c r="CH560" s="135" t="s">
        <v>72</v>
      </c>
      <c r="CI560" s="136"/>
      <c r="CJ560" s="136"/>
      <c r="CK560" s="136"/>
      <c r="CL560" s="136"/>
      <c r="CM560" s="136"/>
      <c r="CN560" s="136"/>
      <c r="CO560" s="136"/>
      <c r="CP560" s="136"/>
      <c r="CQ560" s="138"/>
      <c r="CR560" s="126"/>
      <c r="CS560" s="127"/>
      <c r="CT560" s="127"/>
      <c r="CU560" s="127"/>
      <c r="CV560" s="127"/>
      <c r="CW560" s="127"/>
      <c r="CX560" s="127"/>
      <c r="CY560" s="127"/>
      <c r="CZ560" s="127"/>
      <c r="DA560" s="127"/>
      <c r="DB560" s="127"/>
      <c r="DC560" s="127"/>
      <c r="DD560" s="127"/>
      <c r="DE560" s="127"/>
      <c r="DF560" s="127"/>
      <c r="DG560" s="127"/>
      <c r="DH560" s="128"/>
      <c r="DI560" s="12"/>
      <c r="DK560" s="19"/>
      <c r="DL560" s="5"/>
      <c r="DM560" s="178" t="s">
        <v>121</v>
      </c>
      <c r="DN560" s="178"/>
      <c r="DO560" s="178"/>
      <c r="DP560" s="178"/>
      <c r="DQ560" s="178"/>
      <c r="DR560" s="178"/>
      <c r="DS560" s="178"/>
      <c r="DT560" s="178"/>
      <c r="DU560" s="178"/>
      <c r="DV560" s="178"/>
      <c r="DW560" s="178"/>
      <c r="DX560" s="178"/>
      <c r="DY560" s="178"/>
      <c r="DZ560" s="178"/>
      <c r="EA560" s="178"/>
      <c r="EB560" s="178"/>
      <c r="EC560" s="5"/>
      <c r="ED560" s="126">
        <f>IF(""="1","X","")</f>
      </c>
      <c r="EE560" s="128"/>
      <c r="EF560" s="5"/>
      <c r="EG560" s="5"/>
      <c r="EH560" s="5"/>
      <c r="EI560" s="5"/>
      <c r="EJ560" s="5"/>
      <c r="EK560" s="5"/>
      <c r="EL560" s="5"/>
      <c r="EO560" s="178" t="s">
        <v>268</v>
      </c>
      <c r="EP560" s="178"/>
      <c r="EQ560" s="178"/>
      <c r="ER560" s="178"/>
      <c r="ES560" s="178"/>
      <c r="ET560" s="178"/>
      <c r="EU560" s="178"/>
      <c r="EV560" s="178"/>
      <c r="EW560" s="178"/>
      <c r="EX560" s="178"/>
      <c r="EY560" s="178"/>
      <c r="EZ560" s="178"/>
      <c r="FA560" s="178"/>
      <c r="FB560" s="178"/>
      <c r="FC560" s="178"/>
      <c r="FD560" s="178"/>
      <c r="FE560" s="178"/>
      <c r="FF560" s="5"/>
      <c r="FG560" s="126" t="str">
        <f>IF(""="1","","X")</f>
        <v>X</v>
      </c>
      <c r="FH560" s="128"/>
      <c r="FN560" s="19"/>
    </row>
    <row r="561" spans="59:170" ht="6.75" customHeight="1">
      <c r="BG561" s="143"/>
      <c r="BH561" s="143"/>
      <c r="BI561" s="143"/>
      <c r="BJ561" s="143"/>
      <c r="BK561" s="143"/>
      <c r="BL561" s="143"/>
      <c r="BM561" s="143"/>
      <c r="BN561" s="143"/>
      <c r="BO561" s="143"/>
      <c r="BP561" s="143"/>
      <c r="BQ561" s="143"/>
      <c r="BR561" s="143"/>
      <c r="BS561" s="143"/>
      <c r="BT561" s="143"/>
      <c r="BU561" s="143"/>
      <c r="BV561" s="143"/>
      <c r="BW561" s="136"/>
      <c r="BX561" s="136"/>
      <c r="BY561" s="136"/>
      <c r="BZ561" s="136"/>
      <c r="CA561" s="138"/>
      <c r="CB561" s="129"/>
      <c r="CC561" s="130"/>
      <c r="CD561" s="130"/>
      <c r="CE561" s="130"/>
      <c r="CF561" s="130"/>
      <c r="CG561" s="131"/>
      <c r="CH561" s="135"/>
      <c r="CI561" s="136"/>
      <c r="CJ561" s="136"/>
      <c r="CK561" s="136"/>
      <c r="CL561" s="136"/>
      <c r="CM561" s="136"/>
      <c r="CN561" s="136"/>
      <c r="CO561" s="136"/>
      <c r="CP561" s="136"/>
      <c r="CQ561" s="138"/>
      <c r="CR561" s="129"/>
      <c r="CS561" s="130"/>
      <c r="CT561" s="130"/>
      <c r="CU561" s="130"/>
      <c r="CV561" s="130"/>
      <c r="CW561" s="130"/>
      <c r="CX561" s="130"/>
      <c r="CY561" s="130"/>
      <c r="CZ561" s="130"/>
      <c r="DA561" s="130"/>
      <c r="DB561" s="130"/>
      <c r="DC561" s="130"/>
      <c r="DD561" s="130"/>
      <c r="DE561" s="130"/>
      <c r="DF561" s="130"/>
      <c r="DG561" s="130"/>
      <c r="DH561" s="131"/>
      <c r="DK561" s="19"/>
      <c r="DL561" s="5"/>
      <c r="DM561" s="178"/>
      <c r="DN561" s="178"/>
      <c r="DO561" s="178"/>
      <c r="DP561" s="178"/>
      <c r="DQ561" s="178"/>
      <c r="DR561" s="178"/>
      <c r="DS561" s="178"/>
      <c r="DT561" s="178"/>
      <c r="DU561" s="178"/>
      <c r="DV561" s="178"/>
      <c r="DW561" s="178"/>
      <c r="DX561" s="178"/>
      <c r="DY561" s="178"/>
      <c r="DZ561" s="178"/>
      <c r="EA561" s="178"/>
      <c r="EB561" s="178"/>
      <c r="EC561" s="5"/>
      <c r="ED561" s="132"/>
      <c r="EE561" s="134"/>
      <c r="EF561" s="5"/>
      <c r="EG561" s="5"/>
      <c r="EH561" s="5"/>
      <c r="EI561" s="5"/>
      <c r="EJ561" s="5"/>
      <c r="EK561" s="5"/>
      <c r="EL561" s="5"/>
      <c r="EM561" s="5"/>
      <c r="EN561" s="5"/>
      <c r="EO561" s="178"/>
      <c r="EP561" s="178"/>
      <c r="EQ561" s="178"/>
      <c r="ER561" s="178"/>
      <c r="ES561" s="178"/>
      <c r="ET561" s="178"/>
      <c r="EU561" s="178"/>
      <c r="EV561" s="178"/>
      <c r="EW561" s="178"/>
      <c r="EX561" s="178"/>
      <c r="EY561" s="178"/>
      <c r="EZ561" s="178"/>
      <c r="FA561" s="178"/>
      <c r="FB561" s="178"/>
      <c r="FC561" s="178"/>
      <c r="FD561" s="178"/>
      <c r="FE561" s="178"/>
      <c r="FF561" s="5"/>
      <c r="FG561" s="132"/>
      <c r="FH561" s="134"/>
      <c r="FN561" s="19"/>
    </row>
    <row r="562" spans="2:182" ht="6.75" customHeight="1">
      <c r="B562" s="273" t="s">
        <v>42</v>
      </c>
      <c r="C562" s="273"/>
      <c r="D562" s="273"/>
      <c r="E562" s="273"/>
      <c r="F562" s="273"/>
      <c r="G562" s="273"/>
      <c r="H562" s="273"/>
      <c r="I562" s="273"/>
      <c r="J562" s="273"/>
      <c r="K562" s="273"/>
      <c r="L562" s="273"/>
      <c r="M562" s="273"/>
      <c r="N562" s="273"/>
      <c r="O562" s="273"/>
      <c r="P562" s="273"/>
      <c r="Q562" s="273"/>
      <c r="R562" s="273"/>
      <c r="S562" s="273"/>
      <c r="U562" s="293" t="str">
        <f>MID(FY562,1,200)</f>
        <v>  </v>
      </c>
      <c r="V562" s="294"/>
      <c r="W562" s="294"/>
      <c r="X562" s="294"/>
      <c r="Y562" s="294"/>
      <c r="Z562" s="294"/>
      <c r="AA562" s="294"/>
      <c r="AB562" s="294"/>
      <c r="AC562" s="294"/>
      <c r="AD562" s="294"/>
      <c r="AE562" s="294"/>
      <c r="AF562" s="294"/>
      <c r="AG562" s="294"/>
      <c r="AH562" s="294"/>
      <c r="AI562" s="294"/>
      <c r="AJ562" s="294"/>
      <c r="AK562" s="294"/>
      <c r="AL562" s="294"/>
      <c r="AM562" s="294"/>
      <c r="AN562" s="294"/>
      <c r="AO562" s="294"/>
      <c r="AP562" s="294"/>
      <c r="AQ562" s="294"/>
      <c r="AR562" s="294"/>
      <c r="AS562" s="294"/>
      <c r="AT562" s="294"/>
      <c r="AU562" s="294"/>
      <c r="AV562" s="294"/>
      <c r="AW562" s="294"/>
      <c r="AX562" s="294"/>
      <c r="AY562" s="294"/>
      <c r="AZ562" s="294"/>
      <c r="BA562" s="294"/>
      <c r="BB562" s="294"/>
      <c r="BC562" s="295"/>
      <c r="BG562" s="143"/>
      <c r="BH562" s="143"/>
      <c r="BI562" s="143"/>
      <c r="BJ562" s="143"/>
      <c r="BK562" s="143"/>
      <c r="BL562" s="143"/>
      <c r="BM562" s="143"/>
      <c r="BN562" s="143"/>
      <c r="BO562" s="143"/>
      <c r="BP562" s="143"/>
      <c r="BQ562" s="143"/>
      <c r="BR562" s="143"/>
      <c r="BS562" s="143"/>
      <c r="BT562" s="143"/>
      <c r="BU562" s="143"/>
      <c r="BV562" s="143"/>
      <c r="BW562" s="136"/>
      <c r="BX562" s="136"/>
      <c r="BY562" s="136"/>
      <c r="BZ562" s="136"/>
      <c r="CA562" s="138"/>
      <c r="CB562" s="132"/>
      <c r="CC562" s="133"/>
      <c r="CD562" s="133"/>
      <c r="CE562" s="133"/>
      <c r="CF562" s="133"/>
      <c r="CG562" s="134"/>
      <c r="CH562" s="135"/>
      <c r="CI562" s="136"/>
      <c r="CJ562" s="136"/>
      <c r="CK562" s="136"/>
      <c r="CL562" s="136"/>
      <c r="CM562" s="136"/>
      <c r="CN562" s="136"/>
      <c r="CO562" s="136"/>
      <c r="CP562" s="136"/>
      <c r="CQ562" s="138"/>
      <c r="CR562" s="132"/>
      <c r="CS562" s="133"/>
      <c r="CT562" s="133"/>
      <c r="CU562" s="133"/>
      <c r="CV562" s="133"/>
      <c r="CW562" s="133"/>
      <c r="CX562" s="133"/>
      <c r="CY562" s="133"/>
      <c r="CZ562" s="133"/>
      <c r="DA562" s="133"/>
      <c r="DB562" s="133"/>
      <c r="DC562" s="133"/>
      <c r="DD562" s="133"/>
      <c r="DE562" s="133"/>
      <c r="DF562" s="133"/>
      <c r="DG562" s="133"/>
      <c r="DH562" s="134"/>
      <c r="DK562" s="31"/>
      <c r="DL562" s="63"/>
      <c r="DM562" s="63"/>
      <c r="DN562" s="63"/>
      <c r="DO562" s="63"/>
      <c r="DP562" s="63"/>
      <c r="DQ562" s="63"/>
      <c r="DR562" s="63"/>
      <c r="DS562" s="63"/>
      <c r="DT562" s="63"/>
      <c r="DU562" s="63"/>
      <c r="DV562" s="63"/>
      <c r="DW562" s="63"/>
      <c r="DX562" s="63"/>
      <c r="DY562" s="63"/>
      <c r="DZ562" s="63"/>
      <c r="EA562" s="63"/>
      <c r="EB562" s="63"/>
      <c r="EC562" s="63"/>
      <c r="ED562" s="63"/>
      <c r="EE562" s="63"/>
      <c r="EF562" s="63"/>
      <c r="EG562" s="63"/>
      <c r="EH562" s="63"/>
      <c r="EI562" s="63"/>
      <c r="EJ562" s="63"/>
      <c r="EK562" s="63"/>
      <c r="EL562" s="63"/>
      <c r="EM562" s="63"/>
      <c r="EN562" s="63"/>
      <c r="EO562" s="63"/>
      <c r="EP562" s="63"/>
      <c r="EQ562" s="63"/>
      <c r="ER562" s="63"/>
      <c r="ES562" s="63"/>
      <c r="ET562" s="63"/>
      <c r="EU562" s="63"/>
      <c r="EV562" s="63"/>
      <c r="EW562" s="63"/>
      <c r="EX562" s="63"/>
      <c r="EY562" s="63"/>
      <c r="EZ562" s="63"/>
      <c r="FA562" s="63"/>
      <c r="FB562" s="63"/>
      <c r="FC562" s="63"/>
      <c r="FD562" s="63"/>
      <c r="FE562" s="63"/>
      <c r="FF562" s="63"/>
      <c r="FG562" s="63"/>
      <c r="FH562" s="63"/>
      <c r="FI562" s="63"/>
      <c r="FJ562" s="63"/>
      <c r="FK562" s="63"/>
      <c r="FL562" s="63"/>
      <c r="FM562" s="63"/>
      <c r="FX562" s="148" t="s">
        <v>287</v>
      </c>
      <c r="FY562" s="14" t="s">
        <v>4</v>
      </c>
      <c r="FZ562" s="14"/>
    </row>
    <row r="563" spans="2:180" ht="6.75" customHeight="1">
      <c r="B563" s="273"/>
      <c r="C563" s="273"/>
      <c r="D563" s="273"/>
      <c r="E563" s="273"/>
      <c r="F563" s="273"/>
      <c r="G563" s="273"/>
      <c r="H563" s="273"/>
      <c r="I563" s="273"/>
      <c r="J563" s="273"/>
      <c r="K563" s="273"/>
      <c r="L563" s="273"/>
      <c r="M563" s="273"/>
      <c r="N563" s="273"/>
      <c r="O563" s="273"/>
      <c r="P563" s="273"/>
      <c r="Q563" s="273"/>
      <c r="R563" s="273"/>
      <c r="S563" s="273"/>
      <c r="U563" s="296"/>
      <c r="V563" s="297"/>
      <c r="W563" s="297"/>
      <c r="X563" s="297"/>
      <c r="Y563" s="297"/>
      <c r="Z563" s="297"/>
      <c r="AA563" s="297"/>
      <c r="AB563" s="297"/>
      <c r="AC563" s="297"/>
      <c r="AD563" s="297"/>
      <c r="AE563" s="297"/>
      <c r="AF563" s="297"/>
      <c r="AG563" s="297"/>
      <c r="AH563" s="297"/>
      <c r="AI563" s="297"/>
      <c r="AJ563" s="297"/>
      <c r="AK563" s="297"/>
      <c r="AL563" s="297"/>
      <c r="AM563" s="297"/>
      <c r="AN563" s="297"/>
      <c r="AO563" s="297"/>
      <c r="AP563" s="297"/>
      <c r="AQ563" s="297"/>
      <c r="AR563" s="297"/>
      <c r="AS563" s="297"/>
      <c r="AT563" s="297"/>
      <c r="AU563" s="297"/>
      <c r="AV563" s="297"/>
      <c r="AW563" s="297"/>
      <c r="AX563" s="297"/>
      <c r="AY563" s="297"/>
      <c r="AZ563" s="297"/>
      <c r="BA563" s="297"/>
      <c r="BB563" s="297"/>
      <c r="BC563" s="298"/>
      <c r="DK563" s="31"/>
      <c r="DL563" s="202" t="s">
        <v>5</v>
      </c>
      <c r="DM563" s="203"/>
      <c r="DN563" s="203"/>
      <c r="DO563" s="203"/>
      <c r="DP563" s="203"/>
      <c r="DQ563" s="203"/>
      <c r="DR563" s="203"/>
      <c r="DS563" s="203"/>
      <c r="DT563" s="203"/>
      <c r="DU563" s="203"/>
      <c r="DV563" s="203"/>
      <c r="DW563" s="203"/>
      <c r="DX563" s="203"/>
      <c r="DY563" s="203"/>
      <c r="DZ563" s="203"/>
      <c r="EA563" s="203"/>
      <c r="EB563" s="203"/>
      <c r="EC563" s="203"/>
      <c r="ED563" s="203"/>
      <c r="EE563" s="203"/>
      <c r="EF563" s="203"/>
      <c r="EG563" s="203"/>
      <c r="EH563" s="203"/>
      <c r="EI563" s="203"/>
      <c r="EJ563" s="203"/>
      <c r="EK563" s="203"/>
      <c r="EL563" s="203"/>
      <c r="EM563" s="203"/>
      <c r="EN563" s="203"/>
      <c r="EO563" s="203"/>
      <c r="EP563" s="203"/>
      <c r="EQ563" s="203"/>
      <c r="ER563" s="203"/>
      <c r="ES563" s="203"/>
      <c r="ET563" s="203"/>
      <c r="EU563" s="203"/>
      <c r="EV563" s="203"/>
      <c r="EW563" s="203"/>
      <c r="EX563" s="203"/>
      <c r="EY563" s="203"/>
      <c r="EZ563" s="203"/>
      <c r="FA563" s="203"/>
      <c r="FB563" s="203"/>
      <c r="FC563" s="203"/>
      <c r="FD563" s="203"/>
      <c r="FE563" s="203"/>
      <c r="FF563" s="203"/>
      <c r="FG563" s="203"/>
      <c r="FH563" s="203"/>
      <c r="FI563" s="203"/>
      <c r="FJ563" s="203"/>
      <c r="FK563" s="203"/>
      <c r="FL563" s="203"/>
      <c r="FM563" s="204"/>
      <c r="FX563" s="149"/>
    </row>
    <row r="564" spans="2:180" ht="6.75" customHeight="1">
      <c r="B564" s="273"/>
      <c r="C564" s="273"/>
      <c r="D564" s="273"/>
      <c r="E564" s="273"/>
      <c r="F564" s="273"/>
      <c r="G564" s="273"/>
      <c r="H564" s="273"/>
      <c r="I564" s="273"/>
      <c r="J564" s="273"/>
      <c r="K564" s="273"/>
      <c r="L564" s="273"/>
      <c r="M564" s="273"/>
      <c r="N564" s="273"/>
      <c r="O564" s="273"/>
      <c r="P564" s="273"/>
      <c r="Q564" s="273"/>
      <c r="R564" s="273"/>
      <c r="S564" s="273"/>
      <c r="U564" s="299"/>
      <c r="V564" s="300"/>
      <c r="W564" s="300"/>
      <c r="X564" s="300"/>
      <c r="Y564" s="300"/>
      <c r="Z564" s="300"/>
      <c r="AA564" s="300"/>
      <c r="AB564" s="300"/>
      <c r="AC564" s="300"/>
      <c r="AD564" s="300"/>
      <c r="AE564" s="300"/>
      <c r="AF564" s="300"/>
      <c r="AG564" s="300"/>
      <c r="AH564" s="300"/>
      <c r="AI564" s="300"/>
      <c r="AJ564" s="300"/>
      <c r="AK564" s="300"/>
      <c r="AL564" s="300"/>
      <c r="AM564" s="300"/>
      <c r="AN564" s="300"/>
      <c r="AO564" s="300"/>
      <c r="AP564" s="300"/>
      <c r="AQ564" s="300"/>
      <c r="AR564" s="300"/>
      <c r="AS564" s="300"/>
      <c r="AT564" s="300"/>
      <c r="AU564" s="300"/>
      <c r="AV564" s="300"/>
      <c r="AW564" s="300"/>
      <c r="AX564" s="300"/>
      <c r="AY564" s="300"/>
      <c r="AZ564" s="300"/>
      <c r="BA564" s="300"/>
      <c r="BB564" s="300"/>
      <c r="BC564" s="301"/>
      <c r="BG564" s="214" t="s">
        <v>124</v>
      </c>
      <c r="BH564" s="214"/>
      <c r="BI564" s="214"/>
      <c r="BJ564" s="214"/>
      <c r="BK564" s="214"/>
      <c r="BL564" s="214"/>
      <c r="BM564" s="214"/>
      <c r="BN564" s="214"/>
      <c r="BO564" s="214"/>
      <c r="BP564" s="214"/>
      <c r="BQ564" s="214"/>
      <c r="BR564" s="214"/>
      <c r="BS564" s="214"/>
      <c r="BT564" s="214"/>
      <c r="BU564" s="214"/>
      <c r="BV564" s="214"/>
      <c r="BW564" s="136" t="s">
        <v>97</v>
      </c>
      <c r="BX564" s="136"/>
      <c r="BY564" s="136"/>
      <c r="BZ564" s="136"/>
      <c r="CA564" s="138"/>
      <c r="CB564" s="126"/>
      <c r="CC564" s="127"/>
      <c r="CD564" s="127"/>
      <c r="CE564" s="127"/>
      <c r="CF564" s="127"/>
      <c r="CG564" s="128"/>
      <c r="CH564" s="135" t="s">
        <v>72</v>
      </c>
      <c r="CI564" s="136"/>
      <c r="CJ564" s="136"/>
      <c r="CK564" s="136"/>
      <c r="CL564" s="136"/>
      <c r="CM564" s="136"/>
      <c r="CN564" s="136"/>
      <c r="CO564" s="136"/>
      <c r="CP564" s="136"/>
      <c r="CQ564" s="138"/>
      <c r="CR564" s="126"/>
      <c r="CS564" s="127"/>
      <c r="CT564" s="127"/>
      <c r="CU564" s="127"/>
      <c r="CV564" s="127"/>
      <c r="CW564" s="127"/>
      <c r="CX564" s="127"/>
      <c r="CY564" s="127"/>
      <c r="CZ564" s="127"/>
      <c r="DA564" s="127"/>
      <c r="DB564" s="127"/>
      <c r="DC564" s="127"/>
      <c r="DD564" s="127"/>
      <c r="DE564" s="127"/>
      <c r="DF564" s="127"/>
      <c r="DG564" s="127"/>
      <c r="DH564" s="128"/>
      <c r="DK564" s="31"/>
      <c r="DL564" s="205"/>
      <c r="DM564" s="206"/>
      <c r="DN564" s="206"/>
      <c r="DO564" s="206"/>
      <c r="DP564" s="206"/>
      <c r="DQ564" s="206"/>
      <c r="DR564" s="206"/>
      <c r="DS564" s="206"/>
      <c r="DT564" s="206"/>
      <c r="DU564" s="206"/>
      <c r="DV564" s="206"/>
      <c r="DW564" s="206"/>
      <c r="DX564" s="206"/>
      <c r="DY564" s="206"/>
      <c r="DZ564" s="206"/>
      <c r="EA564" s="206"/>
      <c r="EB564" s="206"/>
      <c r="EC564" s="206"/>
      <c r="ED564" s="206"/>
      <c r="EE564" s="206"/>
      <c r="EF564" s="206"/>
      <c r="EG564" s="206"/>
      <c r="EH564" s="206"/>
      <c r="EI564" s="206"/>
      <c r="EJ564" s="206"/>
      <c r="EK564" s="206"/>
      <c r="EL564" s="206"/>
      <c r="EM564" s="206"/>
      <c r="EN564" s="206"/>
      <c r="EO564" s="206"/>
      <c r="EP564" s="206"/>
      <c r="EQ564" s="206"/>
      <c r="ER564" s="206"/>
      <c r="ES564" s="206"/>
      <c r="ET564" s="206"/>
      <c r="EU564" s="206"/>
      <c r="EV564" s="206"/>
      <c r="EW564" s="206"/>
      <c r="EX564" s="206"/>
      <c r="EY564" s="206"/>
      <c r="EZ564" s="206"/>
      <c r="FA564" s="206"/>
      <c r="FB564" s="206"/>
      <c r="FC564" s="206"/>
      <c r="FD564" s="206"/>
      <c r="FE564" s="206"/>
      <c r="FF564" s="206"/>
      <c r="FG564" s="206"/>
      <c r="FH564" s="206"/>
      <c r="FI564" s="206"/>
      <c r="FJ564" s="206"/>
      <c r="FK564" s="206"/>
      <c r="FL564" s="206"/>
      <c r="FM564" s="207"/>
      <c r="FX564" s="149"/>
    </row>
    <row r="565" spans="4:180" ht="6.75" customHeight="1">
      <c r="D565" s="277" t="s">
        <v>7</v>
      </c>
      <c r="E565" s="277"/>
      <c r="F565" s="277"/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BG565" s="214"/>
      <c r="BH565" s="214"/>
      <c r="BI565" s="214"/>
      <c r="BJ565" s="214"/>
      <c r="BK565" s="214"/>
      <c r="BL565" s="214"/>
      <c r="BM565" s="214"/>
      <c r="BN565" s="214"/>
      <c r="BO565" s="214"/>
      <c r="BP565" s="214"/>
      <c r="BQ565" s="214"/>
      <c r="BR565" s="214"/>
      <c r="BS565" s="214"/>
      <c r="BT565" s="214"/>
      <c r="BU565" s="214"/>
      <c r="BV565" s="214"/>
      <c r="BW565" s="136"/>
      <c r="BX565" s="136"/>
      <c r="BY565" s="136"/>
      <c r="BZ565" s="136"/>
      <c r="CA565" s="138"/>
      <c r="CB565" s="129"/>
      <c r="CC565" s="130"/>
      <c r="CD565" s="130"/>
      <c r="CE565" s="130"/>
      <c r="CF565" s="130"/>
      <c r="CG565" s="131"/>
      <c r="CH565" s="135"/>
      <c r="CI565" s="136"/>
      <c r="CJ565" s="136"/>
      <c r="CK565" s="136"/>
      <c r="CL565" s="136"/>
      <c r="CM565" s="136"/>
      <c r="CN565" s="136"/>
      <c r="CO565" s="136"/>
      <c r="CP565" s="136"/>
      <c r="CQ565" s="138"/>
      <c r="CR565" s="129"/>
      <c r="CS565" s="130"/>
      <c r="CT565" s="130"/>
      <c r="CU565" s="130"/>
      <c r="CV565" s="130"/>
      <c r="CW565" s="130"/>
      <c r="CX565" s="130"/>
      <c r="CY565" s="130"/>
      <c r="CZ565" s="130"/>
      <c r="DA565" s="130"/>
      <c r="DB565" s="130"/>
      <c r="DC565" s="130"/>
      <c r="DD565" s="130"/>
      <c r="DE565" s="130"/>
      <c r="DF565" s="130"/>
      <c r="DG565" s="130"/>
      <c r="DH565" s="131"/>
      <c r="DK565" s="31"/>
      <c r="DL565" s="205"/>
      <c r="DM565" s="206"/>
      <c r="DN565" s="206"/>
      <c r="DO565" s="206"/>
      <c r="DP565" s="206"/>
      <c r="DQ565" s="206"/>
      <c r="DR565" s="206"/>
      <c r="DS565" s="206"/>
      <c r="DT565" s="206"/>
      <c r="DU565" s="206"/>
      <c r="DV565" s="206"/>
      <c r="DW565" s="206"/>
      <c r="DX565" s="206"/>
      <c r="DY565" s="206"/>
      <c r="DZ565" s="206"/>
      <c r="EA565" s="206"/>
      <c r="EB565" s="206"/>
      <c r="EC565" s="206"/>
      <c r="ED565" s="206"/>
      <c r="EE565" s="206"/>
      <c r="EF565" s="206"/>
      <c r="EG565" s="206"/>
      <c r="EH565" s="206"/>
      <c r="EI565" s="206"/>
      <c r="EJ565" s="206"/>
      <c r="EK565" s="206"/>
      <c r="EL565" s="206"/>
      <c r="EM565" s="206"/>
      <c r="EN565" s="206"/>
      <c r="EO565" s="206"/>
      <c r="EP565" s="206"/>
      <c r="EQ565" s="206"/>
      <c r="ER565" s="206"/>
      <c r="ES565" s="206"/>
      <c r="ET565" s="206"/>
      <c r="EU565" s="206"/>
      <c r="EV565" s="206"/>
      <c r="EW565" s="206"/>
      <c r="EX565" s="206"/>
      <c r="EY565" s="206"/>
      <c r="EZ565" s="206"/>
      <c r="FA565" s="206"/>
      <c r="FB565" s="206"/>
      <c r="FC565" s="206"/>
      <c r="FD565" s="206"/>
      <c r="FE565" s="206"/>
      <c r="FF565" s="206"/>
      <c r="FG565" s="206"/>
      <c r="FH565" s="206"/>
      <c r="FI565" s="206"/>
      <c r="FJ565" s="206"/>
      <c r="FK565" s="206"/>
      <c r="FL565" s="206"/>
      <c r="FM565" s="207"/>
      <c r="FX565" s="149"/>
    </row>
    <row r="566" spans="2:180" ht="6.75" customHeight="1">
      <c r="B566" s="126">
        <f>IF(""="1","X","")</f>
      </c>
      <c r="C566" s="128"/>
      <c r="D566" s="277"/>
      <c r="E566" s="277"/>
      <c r="F566" s="277"/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11"/>
      <c r="U566" s="11"/>
      <c r="V566" s="219" t="s">
        <v>43</v>
      </c>
      <c r="W566" s="219"/>
      <c r="X566" s="219"/>
      <c r="Y566" s="219"/>
      <c r="Z566" s="219"/>
      <c r="AA566" s="219"/>
      <c r="AB566" s="219"/>
      <c r="AC566" s="219"/>
      <c r="AD566" s="219"/>
      <c r="AE566" s="219"/>
      <c r="AF566" s="219"/>
      <c r="AG566" s="219"/>
      <c r="AH566" s="219"/>
      <c r="AI566" s="219"/>
      <c r="AJ566" s="219"/>
      <c r="AK566" s="292"/>
      <c r="AL566" s="283" t="s">
        <v>3</v>
      </c>
      <c r="AM566" s="284"/>
      <c r="AN566" s="284"/>
      <c r="AO566" s="284"/>
      <c r="AP566" s="284"/>
      <c r="AQ566" s="284"/>
      <c r="AR566" s="284"/>
      <c r="AS566" s="284"/>
      <c r="AT566" s="284"/>
      <c r="AU566" s="284"/>
      <c r="AV566" s="284"/>
      <c r="AW566" s="284"/>
      <c r="AX566" s="284"/>
      <c r="AY566" s="284"/>
      <c r="AZ566" s="284"/>
      <c r="BA566" s="284"/>
      <c r="BB566" s="284"/>
      <c r="BC566" s="285"/>
      <c r="BG566" s="214"/>
      <c r="BH566" s="214"/>
      <c r="BI566" s="214"/>
      <c r="BJ566" s="214"/>
      <c r="BK566" s="214"/>
      <c r="BL566" s="214"/>
      <c r="BM566" s="214"/>
      <c r="BN566" s="214"/>
      <c r="BO566" s="214"/>
      <c r="BP566" s="214"/>
      <c r="BQ566" s="214"/>
      <c r="BR566" s="214"/>
      <c r="BS566" s="214"/>
      <c r="BT566" s="214"/>
      <c r="BU566" s="214"/>
      <c r="BV566" s="214"/>
      <c r="BW566" s="136"/>
      <c r="BX566" s="136"/>
      <c r="BY566" s="136"/>
      <c r="BZ566" s="136"/>
      <c r="CA566" s="138"/>
      <c r="CB566" s="132"/>
      <c r="CC566" s="133"/>
      <c r="CD566" s="133"/>
      <c r="CE566" s="133"/>
      <c r="CF566" s="133"/>
      <c r="CG566" s="134"/>
      <c r="CH566" s="135"/>
      <c r="CI566" s="136"/>
      <c r="CJ566" s="136"/>
      <c r="CK566" s="136"/>
      <c r="CL566" s="136"/>
      <c r="CM566" s="136"/>
      <c r="CN566" s="136"/>
      <c r="CO566" s="136"/>
      <c r="CP566" s="136"/>
      <c r="CQ566" s="138"/>
      <c r="CR566" s="132"/>
      <c r="CS566" s="133"/>
      <c r="CT566" s="133"/>
      <c r="CU566" s="133"/>
      <c r="CV566" s="133"/>
      <c r="CW566" s="133"/>
      <c r="CX566" s="133"/>
      <c r="CY566" s="133"/>
      <c r="CZ566" s="133"/>
      <c r="DA566" s="133"/>
      <c r="DB566" s="133"/>
      <c r="DC566" s="133"/>
      <c r="DD566" s="133"/>
      <c r="DE566" s="133"/>
      <c r="DF566" s="133"/>
      <c r="DG566" s="133"/>
      <c r="DH566" s="134"/>
      <c r="DK566" s="31"/>
      <c r="DL566" s="205"/>
      <c r="DM566" s="206"/>
      <c r="DN566" s="206"/>
      <c r="DO566" s="206"/>
      <c r="DP566" s="206"/>
      <c r="DQ566" s="206"/>
      <c r="DR566" s="206"/>
      <c r="DS566" s="206"/>
      <c r="DT566" s="206"/>
      <c r="DU566" s="206"/>
      <c r="DV566" s="206"/>
      <c r="DW566" s="206"/>
      <c r="DX566" s="206"/>
      <c r="DY566" s="206"/>
      <c r="DZ566" s="206"/>
      <c r="EA566" s="206"/>
      <c r="EB566" s="206"/>
      <c r="EC566" s="206"/>
      <c r="ED566" s="206"/>
      <c r="EE566" s="206"/>
      <c r="EF566" s="206"/>
      <c r="EG566" s="206"/>
      <c r="EH566" s="206"/>
      <c r="EI566" s="206"/>
      <c r="EJ566" s="206"/>
      <c r="EK566" s="206"/>
      <c r="EL566" s="206"/>
      <c r="EM566" s="206"/>
      <c r="EN566" s="206"/>
      <c r="EO566" s="206"/>
      <c r="EP566" s="206"/>
      <c r="EQ566" s="206"/>
      <c r="ER566" s="206"/>
      <c r="ES566" s="206"/>
      <c r="ET566" s="206"/>
      <c r="EU566" s="206"/>
      <c r="EV566" s="206"/>
      <c r="EW566" s="206"/>
      <c r="EX566" s="206"/>
      <c r="EY566" s="206"/>
      <c r="EZ566" s="206"/>
      <c r="FA566" s="206"/>
      <c r="FB566" s="206"/>
      <c r="FC566" s="206"/>
      <c r="FD566" s="206"/>
      <c r="FE566" s="206"/>
      <c r="FF566" s="206"/>
      <c r="FG566" s="206"/>
      <c r="FH566" s="206"/>
      <c r="FI566" s="206"/>
      <c r="FJ566" s="206"/>
      <c r="FK566" s="206"/>
      <c r="FL566" s="206"/>
      <c r="FM566" s="207"/>
      <c r="FX566" s="150"/>
    </row>
    <row r="567" spans="2:169" ht="6.75" customHeight="1">
      <c r="B567" s="132"/>
      <c r="C567" s="134"/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11"/>
      <c r="U567" s="11"/>
      <c r="V567" s="219"/>
      <c r="W567" s="219"/>
      <c r="X567" s="219"/>
      <c r="Y567" s="219"/>
      <c r="Z567" s="219"/>
      <c r="AA567" s="219"/>
      <c r="AB567" s="219"/>
      <c r="AC567" s="219"/>
      <c r="AD567" s="219"/>
      <c r="AE567" s="219"/>
      <c r="AF567" s="219"/>
      <c r="AG567" s="219"/>
      <c r="AH567" s="219"/>
      <c r="AI567" s="219"/>
      <c r="AJ567" s="219"/>
      <c r="AK567" s="292"/>
      <c r="AL567" s="286"/>
      <c r="AM567" s="287"/>
      <c r="AN567" s="287"/>
      <c r="AO567" s="287"/>
      <c r="AP567" s="287"/>
      <c r="AQ567" s="287"/>
      <c r="AR567" s="287"/>
      <c r="AS567" s="287"/>
      <c r="AT567" s="287"/>
      <c r="AU567" s="287"/>
      <c r="AV567" s="287"/>
      <c r="AW567" s="287"/>
      <c r="AX567" s="287"/>
      <c r="AY567" s="287"/>
      <c r="AZ567" s="287"/>
      <c r="BA567" s="287"/>
      <c r="BB567" s="287"/>
      <c r="BC567" s="288"/>
      <c r="DK567" s="31"/>
      <c r="DL567" s="205"/>
      <c r="DM567" s="206"/>
      <c r="DN567" s="206"/>
      <c r="DO567" s="206"/>
      <c r="DP567" s="206"/>
      <c r="DQ567" s="206"/>
      <c r="DR567" s="206"/>
      <c r="DS567" s="206"/>
      <c r="DT567" s="206"/>
      <c r="DU567" s="206"/>
      <c r="DV567" s="206"/>
      <c r="DW567" s="206"/>
      <c r="DX567" s="206"/>
      <c r="DY567" s="206"/>
      <c r="DZ567" s="206"/>
      <c r="EA567" s="206"/>
      <c r="EB567" s="206"/>
      <c r="EC567" s="206"/>
      <c r="ED567" s="206"/>
      <c r="EE567" s="206"/>
      <c r="EF567" s="206"/>
      <c r="EG567" s="206"/>
      <c r="EH567" s="206"/>
      <c r="EI567" s="206"/>
      <c r="EJ567" s="206"/>
      <c r="EK567" s="206"/>
      <c r="EL567" s="206"/>
      <c r="EM567" s="206"/>
      <c r="EN567" s="206"/>
      <c r="EO567" s="206"/>
      <c r="EP567" s="206"/>
      <c r="EQ567" s="206"/>
      <c r="ER567" s="206"/>
      <c r="ES567" s="206"/>
      <c r="ET567" s="206"/>
      <c r="EU567" s="206"/>
      <c r="EV567" s="206"/>
      <c r="EW567" s="206"/>
      <c r="EX567" s="206"/>
      <c r="EY567" s="206"/>
      <c r="EZ567" s="206"/>
      <c r="FA567" s="206"/>
      <c r="FB567" s="206"/>
      <c r="FC567" s="206"/>
      <c r="FD567" s="206"/>
      <c r="FE567" s="206"/>
      <c r="FF567" s="206"/>
      <c r="FG567" s="206"/>
      <c r="FH567" s="206"/>
      <c r="FI567" s="206"/>
      <c r="FJ567" s="206"/>
      <c r="FK567" s="206"/>
      <c r="FL567" s="206"/>
      <c r="FM567" s="207"/>
    </row>
    <row r="568" spans="4:169" ht="6.75" customHeight="1">
      <c r="D568" s="277"/>
      <c r="E568" s="277"/>
      <c r="F568" s="277"/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V568" s="219"/>
      <c r="W568" s="219"/>
      <c r="X568" s="219"/>
      <c r="Y568" s="219"/>
      <c r="Z568" s="219"/>
      <c r="AA568" s="219"/>
      <c r="AB568" s="219"/>
      <c r="AC568" s="219"/>
      <c r="AD568" s="219"/>
      <c r="AE568" s="219"/>
      <c r="AF568" s="219"/>
      <c r="AG568" s="219"/>
      <c r="AH568" s="219"/>
      <c r="AI568" s="219"/>
      <c r="AJ568" s="219"/>
      <c r="AK568" s="292"/>
      <c r="AL568" s="289"/>
      <c r="AM568" s="290"/>
      <c r="AN568" s="290"/>
      <c r="AO568" s="290"/>
      <c r="AP568" s="290"/>
      <c r="AQ568" s="290"/>
      <c r="AR568" s="290"/>
      <c r="AS568" s="290"/>
      <c r="AT568" s="290"/>
      <c r="AU568" s="290"/>
      <c r="AV568" s="290"/>
      <c r="AW568" s="290"/>
      <c r="AX568" s="290"/>
      <c r="AY568" s="290"/>
      <c r="AZ568" s="290"/>
      <c r="BA568" s="290"/>
      <c r="BB568" s="290"/>
      <c r="BC568" s="291"/>
      <c r="BG568" s="214" t="s">
        <v>126</v>
      </c>
      <c r="BH568" s="214"/>
      <c r="BI568" s="214"/>
      <c r="BJ568" s="214"/>
      <c r="BK568" s="214"/>
      <c r="BL568" s="214"/>
      <c r="BM568" s="214"/>
      <c r="BN568" s="214"/>
      <c r="BO568" s="214"/>
      <c r="BP568" s="214"/>
      <c r="BQ568" s="214"/>
      <c r="BR568" s="214"/>
      <c r="BS568" s="214"/>
      <c r="BT568" s="214"/>
      <c r="BU568" s="214"/>
      <c r="BV568" s="214"/>
      <c r="BW568" s="136" t="s">
        <v>97</v>
      </c>
      <c r="BX568" s="136"/>
      <c r="BY568" s="136"/>
      <c r="BZ568" s="136"/>
      <c r="CA568" s="138"/>
      <c r="CB568" s="126"/>
      <c r="CC568" s="127"/>
      <c r="CD568" s="127"/>
      <c r="CE568" s="127"/>
      <c r="CF568" s="127"/>
      <c r="CG568" s="128"/>
      <c r="CH568" s="135" t="s">
        <v>72</v>
      </c>
      <c r="CI568" s="136"/>
      <c r="CJ568" s="136"/>
      <c r="CK568" s="136"/>
      <c r="CL568" s="136"/>
      <c r="CM568" s="136"/>
      <c r="CN568" s="136"/>
      <c r="CO568" s="136"/>
      <c r="CP568" s="136"/>
      <c r="CQ568" s="138"/>
      <c r="CR568" s="126"/>
      <c r="CS568" s="127"/>
      <c r="CT568" s="127"/>
      <c r="CU568" s="127"/>
      <c r="CV568" s="127"/>
      <c r="CW568" s="127"/>
      <c r="CX568" s="127"/>
      <c r="CY568" s="127"/>
      <c r="CZ568" s="127"/>
      <c r="DA568" s="127"/>
      <c r="DB568" s="127"/>
      <c r="DC568" s="127"/>
      <c r="DD568" s="127"/>
      <c r="DE568" s="127"/>
      <c r="DF568" s="127"/>
      <c r="DG568" s="127"/>
      <c r="DH568" s="128"/>
      <c r="DK568" s="31"/>
      <c r="DL568" s="208"/>
      <c r="DM568" s="209"/>
      <c r="DN568" s="209"/>
      <c r="DO568" s="209"/>
      <c r="DP568" s="209"/>
      <c r="DQ568" s="209"/>
      <c r="DR568" s="209"/>
      <c r="DS568" s="209"/>
      <c r="DT568" s="209"/>
      <c r="DU568" s="209"/>
      <c r="DV568" s="209"/>
      <c r="DW568" s="209"/>
      <c r="DX568" s="209"/>
      <c r="DY568" s="209"/>
      <c r="DZ568" s="209"/>
      <c r="EA568" s="209"/>
      <c r="EB568" s="209"/>
      <c r="EC568" s="209"/>
      <c r="ED568" s="209"/>
      <c r="EE568" s="209"/>
      <c r="EF568" s="209"/>
      <c r="EG568" s="209"/>
      <c r="EH568" s="209"/>
      <c r="EI568" s="209"/>
      <c r="EJ568" s="209"/>
      <c r="EK568" s="209"/>
      <c r="EL568" s="209"/>
      <c r="EM568" s="209"/>
      <c r="EN568" s="209"/>
      <c r="EO568" s="209"/>
      <c r="EP568" s="209"/>
      <c r="EQ568" s="209"/>
      <c r="ER568" s="209"/>
      <c r="ES568" s="209"/>
      <c r="ET568" s="209"/>
      <c r="EU568" s="209"/>
      <c r="EV568" s="209"/>
      <c r="EW568" s="209"/>
      <c r="EX568" s="209"/>
      <c r="EY568" s="209"/>
      <c r="EZ568" s="209"/>
      <c r="FA568" s="209"/>
      <c r="FB568" s="209"/>
      <c r="FC568" s="209"/>
      <c r="FD568" s="209"/>
      <c r="FE568" s="209"/>
      <c r="FF568" s="209"/>
      <c r="FG568" s="209"/>
      <c r="FH568" s="209"/>
      <c r="FI568" s="209"/>
      <c r="FJ568" s="209"/>
      <c r="FK568" s="209"/>
      <c r="FL568" s="209"/>
      <c r="FM568" s="210"/>
    </row>
    <row r="569" spans="36:169" ht="6.75" customHeight="1">
      <c r="AJ569" s="5"/>
      <c r="AK569" s="5"/>
      <c r="AL569" s="5"/>
      <c r="BG569" s="214"/>
      <c r="BH569" s="214"/>
      <c r="BI569" s="214"/>
      <c r="BJ569" s="214"/>
      <c r="BK569" s="214"/>
      <c r="BL569" s="214"/>
      <c r="BM569" s="214"/>
      <c r="BN569" s="214"/>
      <c r="BO569" s="214"/>
      <c r="BP569" s="214"/>
      <c r="BQ569" s="214"/>
      <c r="BR569" s="214"/>
      <c r="BS569" s="214"/>
      <c r="BT569" s="214"/>
      <c r="BU569" s="214"/>
      <c r="BV569" s="214"/>
      <c r="BW569" s="136"/>
      <c r="BX569" s="136"/>
      <c r="BY569" s="136"/>
      <c r="BZ569" s="136"/>
      <c r="CA569" s="138"/>
      <c r="CB569" s="129"/>
      <c r="CC569" s="130"/>
      <c r="CD569" s="130"/>
      <c r="CE569" s="130"/>
      <c r="CF569" s="130"/>
      <c r="CG569" s="131"/>
      <c r="CH569" s="135"/>
      <c r="CI569" s="136"/>
      <c r="CJ569" s="136"/>
      <c r="CK569" s="136"/>
      <c r="CL569" s="136"/>
      <c r="CM569" s="136"/>
      <c r="CN569" s="136"/>
      <c r="CO569" s="136"/>
      <c r="CP569" s="136"/>
      <c r="CQ569" s="138"/>
      <c r="CR569" s="129"/>
      <c r="CS569" s="130"/>
      <c r="CT569" s="130"/>
      <c r="CU569" s="130"/>
      <c r="CV569" s="130"/>
      <c r="CW569" s="130"/>
      <c r="CX569" s="130"/>
      <c r="CY569" s="130"/>
      <c r="CZ569" s="130"/>
      <c r="DA569" s="130"/>
      <c r="DB569" s="130"/>
      <c r="DC569" s="130"/>
      <c r="DD569" s="130"/>
      <c r="DE569" s="130"/>
      <c r="DF569" s="130"/>
      <c r="DG569" s="130"/>
      <c r="DH569" s="131"/>
      <c r="DK569" s="31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</row>
    <row r="570" spans="2:166" ht="6.75" customHeight="1">
      <c r="B570" s="223" t="s">
        <v>119</v>
      </c>
      <c r="C570" s="223"/>
      <c r="D570" s="223"/>
      <c r="E570" s="223"/>
      <c r="F570" s="223"/>
      <c r="G570" s="223"/>
      <c r="H570" s="223"/>
      <c r="I570" s="223"/>
      <c r="J570" s="223"/>
      <c r="K570" s="223"/>
      <c r="L570" s="223"/>
      <c r="M570" s="223"/>
      <c r="N570" s="223"/>
      <c r="O570" s="223"/>
      <c r="P570" s="223"/>
      <c r="Q570" s="223"/>
      <c r="R570" s="223"/>
      <c r="S570" s="223"/>
      <c r="T570" s="223"/>
      <c r="U570" s="223"/>
      <c r="V570" s="223"/>
      <c r="W570" s="223"/>
      <c r="X570" s="223"/>
      <c r="Y570" s="223"/>
      <c r="Z570" s="223"/>
      <c r="AA570" s="223"/>
      <c r="AB570" s="223"/>
      <c r="AC570" s="223"/>
      <c r="AD570" s="223"/>
      <c r="AE570" s="223"/>
      <c r="AG570" s="126"/>
      <c r="AH570" s="127"/>
      <c r="AI570" s="127"/>
      <c r="AJ570" s="127"/>
      <c r="AK570" s="127"/>
      <c r="AL570" s="127"/>
      <c r="AM570" s="127"/>
      <c r="AN570" s="127"/>
      <c r="AO570" s="127"/>
      <c r="AP570" s="127"/>
      <c r="AQ570" s="128"/>
      <c r="AR570" s="135" t="s">
        <v>120</v>
      </c>
      <c r="AS570" s="136"/>
      <c r="AT570" s="136"/>
      <c r="AU570" s="136"/>
      <c r="AV570" s="136"/>
      <c r="AW570" s="136"/>
      <c r="AX570" s="136"/>
      <c r="AY570" s="7"/>
      <c r="AZ570" s="7"/>
      <c r="BA570" s="7"/>
      <c r="BG570" s="214"/>
      <c r="BH570" s="214"/>
      <c r="BI570" s="214"/>
      <c r="BJ570" s="214"/>
      <c r="BK570" s="214"/>
      <c r="BL570" s="214"/>
      <c r="BM570" s="214"/>
      <c r="BN570" s="214"/>
      <c r="BO570" s="214"/>
      <c r="BP570" s="214"/>
      <c r="BQ570" s="214"/>
      <c r="BR570" s="214"/>
      <c r="BS570" s="214"/>
      <c r="BT570" s="214"/>
      <c r="BU570" s="214"/>
      <c r="BV570" s="214"/>
      <c r="BW570" s="136"/>
      <c r="BX570" s="136"/>
      <c r="BY570" s="136"/>
      <c r="BZ570" s="136"/>
      <c r="CA570" s="138"/>
      <c r="CB570" s="132"/>
      <c r="CC570" s="133"/>
      <c r="CD570" s="133"/>
      <c r="CE570" s="133"/>
      <c r="CF570" s="133"/>
      <c r="CG570" s="134"/>
      <c r="CH570" s="135"/>
      <c r="CI570" s="136"/>
      <c r="CJ570" s="136"/>
      <c r="CK570" s="136"/>
      <c r="CL570" s="136"/>
      <c r="CM570" s="136"/>
      <c r="CN570" s="136"/>
      <c r="CO570" s="136"/>
      <c r="CP570" s="136"/>
      <c r="CQ570" s="138"/>
      <c r="CR570" s="132"/>
      <c r="CS570" s="133"/>
      <c r="CT570" s="133"/>
      <c r="CU570" s="133"/>
      <c r="CV570" s="133"/>
      <c r="CW570" s="133"/>
      <c r="CX570" s="133"/>
      <c r="CY570" s="133"/>
      <c r="CZ570" s="133"/>
      <c r="DA570" s="133"/>
      <c r="DB570" s="133"/>
      <c r="DC570" s="133"/>
      <c r="DD570" s="133"/>
      <c r="DE570" s="133"/>
      <c r="DF570" s="133"/>
      <c r="DG570" s="133"/>
      <c r="DH570" s="134"/>
      <c r="DK570" s="31"/>
      <c r="DL570" s="136" t="s">
        <v>93</v>
      </c>
      <c r="DM570" s="136"/>
      <c r="DN570" s="136"/>
      <c r="DO570" s="136"/>
      <c r="DP570" s="136"/>
      <c r="DQ570" s="39"/>
      <c r="DR570" s="126"/>
      <c r="DS570" s="127"/>
      <c r="DT570" s="127"/>
      <c r="DU570" s="127"/>
      <c r="DV570" s="127"/>
      <c r="DW570" s="128"/>
      <c r="EB570" s="143" t="s">
        <v>94</v>
      </c>
      <c r="EC570" s="143"/>
      <c r="ED570" s="143"/>
      <c r="EE570" s="143"/>
      <c r="EF570" s="143"/>
      <c r="EG570" s="143"/>
      <c r="EH570" s="143"/>
      <c r="EI570" s="64"/>
      <c r="EJ570" s="126"/>
      <c r="EK570" s="127"/>
      <c r="EL570" s="127"/>
      <c r="EM570" s="127"/>
      <c r="EN570" s="127"/>
      <c r="EO570" s="128"/>
      <c r="ET570" s="136" t="s">
        <v>122</v>
      </c>
      <c r="EU570" s="136"/>
      <c r="EV570" s="136"/>
      <c r="EW570" s="136"/>
      <c r="EX570" s="136"/>
      <c r="EY570" s="136"/>
      <c r="EZ570" s="136"/>
      <c r="FA570" s="136"/>
      <c r="FB570" s="39"/>
      <c r="FC570" s="126"/>
      <c r="FD570" s="127"/>
      <c r="FE570" s="127"/>
      <c r="FF570" s="127"/>
      <c r="FG570" s="127"/>
      <c r="FH570" s="127"/>
      <c r="FI570" s="127"/>
      <c r="FJ570" s="128"/>
    </row>
    <row r="571" spans="2:166" ht="6.75" customHeight="1">
      <c r="B571" s="223"/>
      <c r="C571" s="223"/>
      <c r="D571" s="223"/>
      <c r="E571" s="223"/>
      <c r="F571" s="223"/>
      <c r="G571" s="223"/>
      <c r="H571" s="223"/>
      <c r="I571" s="223"/>
      <c r="J571" s="223"/>
      <c r="K571" s="223"/>
      <c r="L571" s="223"/>
      <c r="M571" s="223"/>
      <c r="N571" s="223"/>
      <c r="O571" s="223"/>
      <c r="P571" s="223"/>
      <c r="Q571" s="223"/>
      <c r="R571" s="223"/>
      <c r="S571" s="223"/>
      <c r="T571" s="223"/>
      <c r="U571" s="223"/>
      <c r="V571" s="223"/>
      <c r="W571" s="223"/>
      <c r="X571" s="223"/>
      <c r="Y571" s="223"/>
      <c r="Z571" s="223"/>
      <c r="AA571" s="223"/>
      <c r="AB571" s="223"/>
      <c r="AC571" s="223"/>
      <c r="AD571" s="223"/>
      <c r="AE571" s="223"/>
      <c r="AG571" s="129"/>
      <c r="AH571" s="130"/>
      <c r="AI571" s="130"/>
      <c r="AJ571" s="130"/>
      <c r="AK571" s="130"/>
      <c r="AL571" s="130"/>
      <c r="AM571" s="130"/>
      <c r="AN571" s="130"/>
      <c r="AO571" s="130"/>
      <c r="AP571" s="130"/>
      <c r="AQ571" s="131"/>
      <c r="AR571" s="135"/>
      <c r="AS571" s="136"/>
      <c r="AT571" s="136"/>
      <c r="AU571" s="136"/>
      <c r="AV571" s="136"/>
      <c r="AW571" s="136"/>
      <c r="AX571" s="136"/>
      <c r="AY571" s="7"/>
      <c r="AZ571" s="7"/>
      <c r="BA571" s="7"/>
      <c r="DK571" s="31"/>
      <c r="DL571" s="136"/>
      <c r="DM571" s="136"/>
      <c r="DN571" s="136"/>
      <c r="DO571" s="136"/>
      <c r="DP571" s="136"/>
      <c r="DQ571" s="39"/>
      <c r="DR571" s="129"/>
      <c r="DS571" s="130"/>
      <c r="DT571" s="130"/>
      <c r="DU571" s="130"/>
      <c r="DV571" s="130"/>
      <c r="DW571" s="131"/>
      <c r="EB571" s="143"/>
      <c r="EC571" s="143"/>
      <c r="ED571" s="143"/>
      <c r="EE571" s="143"/>
      <c r="EF571" s="143"/>
      <c r="EG571" s="143"/>
      <c r="EH571" s="143"/>
      <c r="EI571" s="64"/>
      <c r="EJ571" s="129"/>
      <c r="EK571" s="130"/>
      <c r="EL571" s="130"/>
      <c r="EM571" s="130"/>
      <c r="EN571" s="130"/>
      <c r="EO571" s="131"/>
      <c r="ET571" s="136"/>
      <c r="EU571" s="136"/>
      <c r="EV571" s="136"/>
      <c r="EW571" s="136"/>
      <c r="EX571" s="136"/>
      <c r="EY571" s="136"/>
      <c r="EZ571" s="136"/>
      <c r="FA571" s="136"/>
      <c r="FB571" s="39"/>
      <c r="FC571" s="129"/>
      <c r="FD571" s="130"/>
      <c r="FE571" s="130"/>
      <c r="FF571" s="130"/>
      <c r="FG571" s="130"/>
      <c r="FH571" s="130"/>
      <c r="FI571" s="130"/>
      <c r="FJ571" s="131"/>
    </row>
    <row r="572" spans="2:166" ht="6.75" customHeight="1">
      <c r="B572" s="223"/>
      <c r="C572" s="223"/>
      <c r="D572" s="223"/>
      <c r="E572" s="223"/>
      <c r="F572" s="223"/>
      <c r="G572" s="223"/>
      <c r="H572" s="223"/>
      <c r="I572" s="223"/>
      <c r="J572" s="223"/>
      <c r="K572" s="223"/>
      <c r="L572" s="223"/>
      <c r="M572" s="223"/>
      <c r="N572" s="223"/>
      <c r="O572" s="223"/>
      <c r="P572" s="223"/>
      <c r="Q572" s="223"/>
      <c r="R572" s="223"/>
      <c r="S572" s="223"/>
      <c r="T572" s="223"/>
      <c r="U572" s="223"/>
      <c r="V572" s="223"/>
      <c r="W572" s="223"/>
      <c r="X572" s="223"/>
      <c r="Y572" s="223"/>
      <c r="Z572" s="223"/>
      <c r="AA572" s="223"/>
      <c r="AB572" s="223"/>
      <c r="AC572" s="223"/>
      <c r="AD572" s="223"/>
      <c r="AE572" s="223"/>
      <c r="AG572" s="132"/>
      <c r="AH572" s="133"/>
      <c r="AI572" s="133"/>
      <c r="AJ572" s="133"/>
      <c r="AK572" s="133"/>
      <c r="AL572" s="133"/>
      <c r="AM572" s="133"/>
      <c r="AN572" s="133"/>
      <c r="AO572" s="133"/>
      <c r="AP572" s="133"/>
      <c r="AQ572" s="134"/>
      <c r="AR572" s="135"/>
      <c r="AS572" s="136"/>
      <c r="AT572" s="136"/>
      <c r="AU572" s="136"/>
      <c r="AV572" s="136"/>
      <c r="AW572" s="136"/>
      <c r="AX572" s="136"/>
      <c r="AY572" s="7"/>
      <c r="AZ572" s="7"/>
      <c r="BA572" s="7"/>
      <c r="BG572" s="121" t="s">
        <v>127</v>
      </c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21"/>
      <c r="BS572" s="121"/>
      <c r="BT572" s="121"/>
      <c r="BU572" s="121"/>
      <c r="BV572" s="121"/>
      <c r="BW572" s="121"/>
      <c r="BX572" s="121"/>
      <c r="BY572" s="22"/>
      <c r="BZ572" s="22"/>
      <c r="CA572" s="39"/>
      <c r="CB572" s="126"/>
      <c r="CC572" s="127"/>
      <c r="CD572" s="127"/>
      <c r="CE572" s="127"/>
      <c r="CF572" s="127"/>
      <c r="CG572" s="127"/>
      <c r="CH572" s="127"/>
      <c r="CI572" s="127"/>
      <c r="CJ572" s="127"/>
      <c r="CK572" s="127"/>
      <c r="CL572" s="127"/>
      <c r="CM572" s="127"/>
      <c r="CN572" s="127"/>
      <c r="CO572" s="127"/>
      <c r="CP572" s="127"/>
      <c r="CQ572" s="127"/>
      <c r="CR572" s="127"/>
      <c r="CS572" s="127"/>
      <c r="CT572" s="127"/>
      <c r="CU572" s="127"/>
      <c r="CV572" s="127"/>
      <c r="CW572" s="127"/>
      <c r="CX572" s="127"/>
      <c r="CY572" s="127"/>
      <c r="CZ572" s="127"/>
      <c r="DA572" s="127"/>
      <c r="DB572" s="127"/>
      <c r="DC572" s="127"/>
      <c r="DD572" s="127"/>
      <c r="DE572" s="127"/>
      <c r="DF572" s="127"/>
      <c r="DG572" s="127"/>
      <c r="DH572" s="128"/>
      <c r="DL572" s="136"/>
      <c r="DM572" s="136"/>
      <c r="DN572" s="136"/>
      <c r="DO572" s="136"/>
      <c r="DP572" s="136"/>
      <c r="DQ572" s="39"/>
      <c r="DR572" s="132"/>
      <c r="DS572" s="133"/>
      <c r="DT572" s="133"/>
      <c r="DU572" s="133"/>
      <c r="DV572" s="133"/>
      <c r="DW572" s="134"/>
      <c r="EB572" s="143"/>
      <c r="EC572" s="143"/>
      <c r="ED572" s="143"/>
      <c r="EE572" s="143"/>
      <c r="EF572" s="143"/>
      <c r="EG572" s="143"/>
      <c r="EH572" s="143"/>
      <c r="EI572" s="64"/>
      <c r="EJ572" s="132"/>
      <c r="EK572" s="133"/>
      <c r="EL572" s="133"/>
      <c r="EM572" s="133"/>
      <c r="EN572" s="133"/>
      <c r="EO572" s="134"/>
      <c r="ET572" s="136"/>
      <c r="EU572" s="136"/>
      <c r="EV572" s="136"/>
      <c r="EW572" s="136"/>
      <c r="EX572" s="136"/>
      <c r="EY572" s="136"/>
      <c r="EZ572" s="136"/>
      <c r="FA572" s="136"/>
      <c r="FB572" s="39"/>
      <c r="FC572" s="132"/>
      <c r="FD572" s="133"/>
      <c r="FE572" s="133"/>
      <c r="FF572" s="133"/>
      <c r="FG572" s="133"/>
      <c r="FH572" s="133"/>
      <c r="FI572" s="133"/>
      <c r="FJ572" s="134"/>
    </row>
    <row r="573" spans="2:113" ht="6.75" customHeight="1">
      <c r="B573" s="273" t="s">
        <v>125</v>
      </c>
      <c r="C573" s="273"/>
      <c r="D573" s="273"/>
      <c r="E573" s="273"/>
      <c r="F573" s="273"/>
      <c r="G573" s="273"/>
      <c r="H573" s="273"/>
      <c r="I573" s="273"/>
      <c r="J573" s="273"/>
      <c r="K573" s="273"/>
      <c r="L573" s="273"/>
      <c r="M573" s="273"/>
      <c r="N573" s="273"/>
      <c r="O573" s="273"/>
      <c r="P573" s="273"/>
      <c r="Q573" s="273"/>
      <c r="R573" s="273"/>
      <c r="S573" s="273"/>
      <c r="T573" s="273"/>
      <c r="U573" s="273"/>
      <c r="V573" s="273"/>
      <c r="W573" s="273"/>
      <c r="X573" s="273"/>
      <c r="Y573" s="273"/>
      <c r="Z573" s="273"/>
      <c r="AA573" s="273"/>
      <c r="AB573" s="273"/>
      <c r="AC573" s="317"/>
      <c r="AD573" s="318">
        <f>IF(HZ575="Федеральное и муницип. управление","X","")</f>
      </c>
      <c r="AE573" s="319"/>
      <c r="AF573" s="188" t="s">
        <v>242</v>
      </c>
      <c r="AG573" s="189"/>
      <c r="AH573" s="189"/>
      <c r="AI573" s="189"/>
      <c r="AJ573" s="189"/>
      <c r="AK573" s="189"/>
      <c r="AL573" s="189"/>
      <c r="AM573" s="189"/>
      <c r="AN573" s="189"/>
      <c r="AO573" s="189"/>
      <c r="AP573" s="189"/>
      <c r="AQ573" s="189"/>
      <c r="AR573" s="189"/>
      <c r="AS573" s="189"/>
      <c r="AT573" s="189"/>
      <c r="AU573" s="189"/>
      <c r="AV573" s="189"/>
      <c r="AW573" s="189"/>
      <c r="AX573" s="189"/>
      <c r="AY573" s="189"/>
      <c r="AZ573" s="189"/>
      <c r="BA573" s="189"/>
      <c r="BB573" s="189"/>
      <c r="BC573" s="189"/>
      <c r="BD573" s="4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21"/>
      <c r="BS573" s="121"/>
      <c r="BT573" s="121"/>
      <c r="BU573" s="121"/>
      <c r="BV573" s="121"/>
      <c r="BW573" s="121"/>
      <c r="BX573" s="121"/>
      <c r="BY573" s="22"/>
      <c r="BZ573" s="22"/>
      <c r="CA573" s="39"/>
      <c r="CB573" s="129"/>
      <c r="CC573" s="130"/>
      <c r="CD573" s="130"/>
      <c r="CE573" s="130"/>
      <c r="CF573" s="130"/>
      <c r="CG573" s="130"/>
      <c r="CH573" s="130"/>
      <c r="CI573" s="130"/>
      <c r="CJ573" s="130"/>
      <c r="CK573" s="130"/>
      <c r="CL573" s="130"/>
      <c r="CM573" s="130"/>
      <c r="CN573" s="130"/>
      <c r="CO573" s="130"/>
      <c r="CP573" s="130"/>
      <c r="CQ573" s="130"/>
      <c r="CR573" s="130"/>
      <c r="CS573" s="130"/>
      <c r="CT573" s="130"/>
      <c r="CU573" s="130"/>
      <c r="CV573" s="130"/>
      <c r="CW573" s="130"/>
      <c r="CX573" s="130"/>
      <c r="CY573" s="130"/>
      <c r="CZ573" s="130"/>
      <c r="DA573" s="130"/>
      <c r="DB573" s="130"/>
      <c r="DC573" s="130"/>
      <c r="DD573" s="130"/>
      <c r="DE573" s="130"/>
      <c r="DF573" s="130"/>
      <c r="DG573" s="130"/>
      <c r="DH573" s="131"/>
      <c r="DI573" s="4"/>
    </row>
    <row r="574" spans="2:169" ht="6.75" customHeight="1">
      <c r="B574" s="273"/>
      <c r="C574" s="273"/>
      <c r="D574" s="273"/>
      <c r="E574" s="273"/>
      <c r="F574" s="273"/>
      <c r="G574" s="273"/>
      <c r="H574" s="273"/>
      <c r="I574" s="273"/>
      <c r="J574" s="273"/>
      <c r="K574" s="273"/>
      <c r="L574" s="273"/>
      <c r="M574" s="273"/>
      <c r="N574" s="273"/>
      <c r="O574" s="273"/>
      <c r="P574" s="273"/>
      <c r="Q574" s="273"/>
      <c r="R574" s="273"/>
      <c r="S574" s="273"/>
      <c r="T574" s="273"/>
      <c r="U574" s="273"/>
      <c r="V574" s="273"/>
      <c r="W574" s="273"/>
      <c r="X574" s="273"/>
      <c r="Y574" s="273"/>
      <c r="Z574" s="273"/>
      <c r="AA574" s="273"/>
      <c r="AB574" s="273"/>
      <c r="AC574" s="317"/>
      <c r="AD574" s="320"/>
      <c r="AE574" s="321"/>
      <c r="AF574" s="188"/>
      <c r="AG574" s="189"/>
      <c r="AH574" s="189"/>
      <c r="AI574" s="189"/>
      <c r="AJ574" s="189"/>
      <c r="AK574" s="189"/>
      <c r="AL574" s="189"/>
      <c r="AM574" s="189"/>
      <c r="AN574" s="189"/>
      <c r="AO574" s="189"/>
      <c r="AP574" s="189"/>
      <c r="AQ574" s="189"/>
      <c r="AR574" s="189"/>
      <c r="AS574" s="189"/>
      <c r="AT574" s="189"/>
      <c r="AU574" s="189"/>
      <c r="AV574" s="189"/>
      <c r="AW574" s="189"/>
      <c r="AX574" s="189"/>
      <c r="AY574" s="189"/>
      <c r="AZ574" s="189"/>
      <c r="BA574" s="189"/>
      <c r="BB574" s="189"/>
      <c r="BC574" s="189"/>
      <c r="BD574" s="4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21"/>
      <c r="BS574" s="121"/>
      <c r="BT574" s="121"/>
      <c r="BU574" s="121"/>
      <c r="BV574" s="121"/>
      <c r="BW574" s="121"/>
      <c r="BX574" s="121"/>
      <c r="BY574" s="22"/>
      <c r="BZ574" s="22"/>
      <c r="CA574" s="39"/>
      <c r="CB574" s="132"/>
      <c r="CC574" s="133"/>
      <c r="CD574" s="133"/>
      <c r="CE574" s="133"/>
      <c r="CF574" s="133"/>
      <c r="CG574" s="133"/>
      <c r="CH574" s="133"/>
      <c r="CI574" s="133"/>
      <c r="CJ574" s="133"/>
      <c r="CK574" s="133"/>
      <c r="CL574" s="133"/>
      <c r="CM574" s="133"/>
      <c r="CN574" s="133"/>
      <c r="CO574" s="133"/>
      <c r="CP574" s="133"/>
      <c r="CQ574" s="133"/>
      <c r="CR574" s="133"/>
      <c r="CS574" s="133"/>
      <c r="CT574" s="133"/>
      <c r="CU574" s="133"/>
      <c r="CV574" s="133"/>
      <c r="CW574" s="133"/>
      <c r="CX574" s="133"/>
      <c r="CY574" s="133"/>
      <c r="CZ574" s="133"/>
      <c r="DA574" s="133"/>
      <c r="DB574" s="133"/>
      <c r="DC574" s="133"/>
      <c r="DD574" s="133"/>
      <c r="DE574" s="133"/>
      <c r="DF574" s="133"/>
      <c r="DG574" s="133"/>
      <c r="DH574" s="134"/>
      <c r="DI574" s="4"/>
      <c r="DL574" s="143" t="s">
        <v>123</v>
      </c>
      <c r="DM574" s="143"/>
      <c r="DN574" s="143"/>
      <c r="DO574" s="143"/>
      <c r="DP574" s="143"/>
      <c r="DQ574" s="143"/>
      <c r="DR574" s="143"/>
      <c r="DS574" s="143"/>
      <c r="DT574" s="143"/>
      <c r="DU574" s="143"/>
      <c r="DV574" s="143"/>
      <c r="DW574" s="143"/>
      <c r="DX574" s="143"/>
      <c r="DY574" s="143"/>
      <c r="DZ574" s="143"/>
      <c r="EA574" s="50"/>
      <c r="EB574" s="136" t="s">
        <v>97</v>
      </c>
      <c r="EC574" s="136"/>
      <c r="ED574" s="136"/>
      <c r="EE574" s="136"/>
      <c r="EF574" s="138"/>
      <c r="EG574" s="126"/>
      <c r="EH574" s="127"/>
      <c r="EI574" s="127"/>
      <c r="EJ574" s="127"/>
      <c r="EK574" s="127"/>
      <c r="EL574" s="128"/>
      <c r="EM574" s="135" t="s">
        <v>72</v>
      </c>
      <c r="EN574" s="136"/>
      <c r="EO574" s="136"/>
      <c r="EP574" s="136"/>
      <c r="EQ574" s="136"/>
      <c r="ER574" s="136"/>
      <c r="ES574" s="136"/>
      <c r="ET574" s="136"/>
      <c r="EU574" s="136"/>
      <c r="EV574" s="138"/>
      <c r="EW574" s="126"/>
      <c r="EX574" s="127"/>
      <c r="EY574" s="127"/>
      <c r="EZ574" s="127"/>
      <c r="FA574" s="127"/>
      <c r="FB574" s="127"/>
      <c r="FC574" s="127"/>
      <c r="FD574" s="127"/>
      <c r="FE574" s="127"/>
      <c r="FF574" s="127"/>
      <c r="FG574" s="127"/>
      <c r="FH574" s="127"/>
      <c r="FI574" s="127"/>
      <c r="FJ574" s="127"/>
      <c r="FK574" s="127"/>
      <c r="FL574" s="127"/>
      <c r="FM574" s="128"/>
    </row>
    <row r="575" spans="2:169" ht="6.75" customHeight="1">
      <c r="B575" s="126">
        <f>IF(HZ575="Туризм","X","")</f>
      </c>
      <c r="C575" s="128"/>
      <c r="D575" s="192" t="s">
        <v>8</v>
      </c>
      <c r="E575" s="193"/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B575" s="8"/>
      <c r="AC575" s="8">
        <v>26</v>
      </c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DL575" s="143"/>
      <c r="DM575" s="143"/>
      <c r="DN575" s="143"/>
      <c r="DO575" s="143"/>
      <c r="DP575" s="143"/>
      <c r="DQ575" s="143"/>
      <c r="DR575" s="143"/>
      <c r="DS575" s="143"/>
      <c r="DT575" s="143"/>
      <c r="DU575" s="143"/>
      <c r="DV575" s="143"/>
      <c r="DW575" s="143"/>
      <c r="DX575" s="143"/>
      <c r="DY575" s="143"/>
      <c r="DZ575" s="143"/>
      <c r="EA575" s="50"/>
      <c r="EB575" s="136"/>
      <c r="EC575" s="136"/>
      <c r="ED575" s="136"/>
      <c r="EE575" s="136"/>
      <c r="EF575" s="138"/>
      <c r="EG575" s="129"/>
      <c r="EH575" s="130"/>
      <c r="EI575" s="130"/>
      <c r="EJ575" s="130"/>
      <c r="EK575" s="130"/>
      <c r="EL575" s="131"/>
      <c r="EM575" s="135"/>
      <c r="EN575" s="136"/>
      <c r="EO575" s="136"/>
      <c r="EP575" s="136"/>
      <c r="EQ575" s="136"/>
      <c r="ER575" s="136"/>
      <c r="ES575" s="136"/>
      <c r="ET575" s="136"/>
      <c r="EU575" s="136"/>
      <c r="EV575" s="138"/>
      <c r="EW575" s="129"/>
      <c r="EX575" s="130"/>
      <c r="EY575" s="130"/>
      <c r="EZ575" s="130"/>
      <c r="FA575" s="130"/>
      <c r="FB575" s="130"/>
      <c r="FC575" s="130"/>
      <c r="FD575" s="130"/>
      <c r="FE575" s="130"/>
      <c r="FF575" s="130"/>
      <c r="FG575" s="130"/>
      <c r="FH575" s="130"/>
      <c r="FI575" s="130"/>
      <c r="FJ575" s="130"/>
      <c r="FK575" s="130"/>
      <c r="FL575" s="130"/>
      <c r="FM575" s="131"/>
    </row>
    <row r="576" spans="2:169" ht="6.75" customHeight="1">
      <c r="B576" s="132"/>
      <c r="C576" s="134"/>
      <c r="D576" s="192"/>
      <c r="E576" s="193"/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B576" s="8"/>
      <c r="AC576" s="8"/>
      <c r="AD576" s="195">
        <f>IF(HZ575="Наука и культура","X","")</f>
      </c>
      <c r="AE576" s="196"/>
      <c r="AF576" s="192" t="s">
        <v>11</v>
      </c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  <c r="AR576" s="193"/>
      <c r="AS576" s="193"/>
      <c r="AT576" s="193"/>
      <c r="AU576" s="193"/>
      <c r="AV576" s="193"/>
      <c r="AW576" s="193"/>
      <c r="AX576" s="193"/>
      <c r="AY576" s="193"/>
      <c r="AZ576" s="193"/>
      <c r="BA576" s="193"/>
      <c r="BB576" s="193"/>
      <c r="BC576" s="193"/>
      <c r="BG576" s="179" t="s">
        <v>239</v>
      </c>
      <c r="BH576" s="179"/>
      <c r="BI576" s="179"/>
      <c r="BJ576" s="179"/>
      <c r="BK576" s="179"/>
      <c r="BL576" s="179"/>
      <c r="BM576" s="179"/>
      <c r="BN576" s="179"/>
      <c r="BO576" s="179"/>
      <c r="BP576" s="179"/>
      <c r="BQ576" s="179"/>
      <c r="BR576" s="179"/>
      <c r="BS576" s="179"/>
      <c r="BT576" s="179"/>
      <c r="BU576" s="179"/>
      <c r="BV576" s="179"/>
      <c r="BW576" s="179"/>
      <c r="BX576" s="179"/>
      <c r="BY576" s="179"/>
      <c r="BZ576" s="179"/>
      <c r="CA576" s="179"/>
      <c r="CB576" s="179"/>
      <c r="CC576" s="179"/>
      <c r="CD576" s="179"/>
      <c r="CE576" s="179"/>
      <c r="CF576" s="179"/>
      <c r="CG576" s="179"/>
      <c r="CH576" s="179"/>
      <c r="CI576" s="179"/>
      <c r="CJ576" s="179"/>
      <c r="CK576" s="179"/>
      <c r="CL576" s="179"/>
      <c r="CM576" s="179"/>
      <c r="CN576" s="179"/>
      <c r="CO576" s="179"/>
      <c r="CP576" s="179"/>
      <c r="CQ576" s="179"/>
      <c r="CR576" s="179"/>
      <c r="CS576" s="179"/>
      <c r="CT576" s="179"/>
      <c r="CU576" s="179"/>
      <c r="CV576" s="179"/>
      <c r="CW576" s="179"/>
      <c r="CX576" s="179"/>
      <c r="CY576" s="179"/>
      <c r="CZ576" s="179"/>
      <c r="DA576" s="179"/>
      <c r="DB576" s="179"/>
      <c r="DC576" s="179"/>
      <c r="DD576" s="179"/>
      <c r="DE576" s="179"/>
      <c r="DF576" s="179"/>
      <c r="DG576" s="179"/>
      <c r="DH576" s="179"/>
      <c r="DL576" s="143"/>
      <c r="DM576" s="143"/>
      <c r="DN576" s="143"/>
      <c r="DO576" s="143"/>
      <c r="DP576" s="143"/>
      <c r="DQ576" s="143"/>
      <c r="DR576" s="143"/>
      <c r="DS576" s="143"/>
      <c r="DT576" s="143"/>
      <c r="DU576" s="143"/>
      <c r="DV576" s="143"/>
      <c r="DW576" s="143"/>
      <c r="DX576" s="143"/>
      <c r="DY576" s="143"/>
      <c r="DZ576" s="143"/>
      <c r="EA576" s="50"/>
      <c r="EB576" s="136"/>
      <c r="EC576" s="136"/>
      <c r="ED576" s="136"/>
      <c r="EE576" s="136"/>
      <c r="EF576" s="138"/>
      <c r="EG576" s="132"/>
      <c r="EH576" s="133"/>
      <c r="EI576" s="133"/>
      <c r="EJ576" s="133"/>
      <c r="EK576" s="133"/>
      <c r="EL576" s="134"/>
      <c r="EM576" s="135"/>
      <c r="EN576" s="136"/>
      <c r="EO576" s="136"/>
      <c r="EP576" s="136"/>
      <c r="EQ576" s="136"/>
      <c r="ER576" s="136"/>
      <c r="ES576" s="136"/>
      <c r="ET576" s="136"/>
      <c r="EU576" s="136"/>
      <c r="EV576" s="138"/>
      <c r="EW576" s="132"/>
      <c r="EX576" s="133"/>
      <c r="EY576" s="133"/>
      <c r="EZ576" s="133"/>
      <c r="FA576" s="133"/>
      <c r="FB576" s="133"/>
      <c r="FC576" s="133"/>
      <c r="FD576" s="133"/>
      <c r="FE576" s="133"/>
      <c r="FF576" s="133"/>
      <c r="FG576" s="133"/>
      <c r="FH576" s="133"/>
      <c r="FI576" s="133"/>
      <c r="FJ576" s="133"/>
      <c r="FK576" s="133"/>
      <c r="FL576" s="133"/>
      <c r="FM576" s="134"/>
    </row>
    <row r="577" spans="4:112" ht="6.75" customHeight="1" thickBot="1"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197"/>
      <c r="AE577" s="198"/>
      <c r="AF577" s="192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  <c r="AR577" s="193"/>
      <c r="AS577" s="193"/>
      <c r="AT577" s="193"/>
      <c r="AU577" s="193"/>
      <c r="AV577" s="193"/>
      <c r="AW577" s="193"/>
      <c r="AX577" s="193"/>
      <c r="AY577" s="193"/>
      <c r="AZ577" s="193"/>
      <c r="BA577" s="193"/>
      <c r="BB577" s="193"/>
      <c r="BC577" s="193"/>
      <c r="BF577" s="12"/>
      <c r="BG577" s="322"/>
      <c r="BH577" s="322"/>
      <c r="BI577" s="322"/>
      <c r="BJ577" s="322"/>
      <c r="BK577" s="322"/>
      <c r="BL577" s="322"/>
      <c r="BM577" s="322"/>
      <c r="BN577" s="322"/>
      <c r="BO577" s="322"/>
      <c r="BP577" s="322"/>
      <c r="BQ577" s="322"/>
      <c r="BR577" s="322"/>
      <c r="BS577" s="322"/>
      <c r="BT577" s="322"/>
      <c r="BU577" s="322"/>
      <c r="BV577" s="322"/>
      <c r="BW577" s="322"/>
      <c r="BX577" s="322"/>
      <c r="BY577" s="322"/>
      <c r="BZ577" s="322"/>
      <c r="CA577" s="322"/>
      <c r="CB577" s="322"/>
      <c r="CC577" s="322"/>
      <c r="CD577" s="322"/>
      <c r="CE577" s="322"/>
      <c r="CF577" s="322"/>
      <c r="CG577" s="322"/>
      <c r="CH577" s="322"/>
      <c r="CI577" s="322"/>
      <c r="CJ577" s="322"/>
      <c r="CK577" s="322"/>
      <c r="CL577" s="322"/>
      <c r="CM577" s="322"/>
      <c r="CN577" s="322"/>
      <c r="CO577" s="322"/>
      <c r="CP577" s="322"/>
      <c r="CQ577" s="322"/>
      <c r="CR577" s="322"/>
      <c r="CS577" s="322"/>
      <c r="CT577" s="322"/>
      <c r="CU577" s="322"/>
      <c r="CV577" s="322"/>
      <c r="CW577" s="322"/>
      <c r="CX577" s="322"/>
      <c r="CY577" s="322"/>
      <c r="CZ577" s="322"/>
      <c r="DA577" s="322"/>
      <c r="DB577" s="322"/>
      <c r="DC577" s="322"/>
      <c r="DD577" s="322"/>
      <c r="DE577" s="322"/>
      <c r="DF577" s="322"/>
      <c r="DG577" s="322"/>
      <c r="DH577" s="322"/>
    </row>
    <row r="578" spans="2:169" ht="6.75" customHeight="1">
      <c r="B578" s="126">
        <f>IF(HZ575="Вооруженные силы","X","")</f>
      </c>
      <c r="C578" s="128"/>
      <c r="D578" s="192" t="s">
        <v>10</v>
      </c>
      <c r="E578" s="193"/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B578" s="9"/>
      <c r="AC578" s="9">
        <v>26</v>
      </c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DL578" s="143" t="s">
        <v>124</v>
      </c>
      <c r="DM578" s="143"/>
      <c r="DN578" s="143"/>
      <c r="DO578" s="143"/>
      <c r="DP578" s="143"/>
      <c r="DQ578" s="143"/>
      <c r="DR578" s="143"/>
      <c r="DS578" s="143"/>
      <c r="DT578" s="143"/>
      <c r="DU578" s="143"/>
      <c r="DV578" s="143"/>
      <c r="DW578" s="143"/>
      <c r="DX578" s="143"/>
      <c r="DY578" s="143"/>
      <c r="DZ578" s="143"/>
      <c r="EA578" s="50"/>
      <c r="EB578" s="136" t="s">
        <v>97</v>
      </c>
      <c r="EC578" s="136"/>
      <c r="ED578" s="136"/>
      <c r="EE578" s="136"/>
      <c r="EF578" s="138"/>
      <c r="EG578" s="126"/>
      <c r="EH578" s="127"/>
      <c r="EI578" s="127"/>
      <c r="EJ578" s="127"/>
      <c r="EK578" s="127"/>
      <c r="EL578" s="128"/>
      <c r="EM578" s="135" t="s">
        <v>72</v>
      </c>
      <c r="EN578" s="136"/>
      <c r="EO578" s="136"/>
      <c r="EP578" s="136"/>
      <c r="EQ578" s="136"/>
      <c r="ER578" s="136"/>
      <c r="ES578" s="136"/>
      <c r="ET578" s="136"/>
      <c r="EU578" s="136"/>
      <c r="EV578" s="138"/>
      <c r="EW578" s="126"/>
      <c r="EX578" s="127"/>
      <c r="EY578" s="127"/>
      <c r="EZ578" s="127"/>
      <c r="FA578" s="127"/>
      <c r="FB578" s="127"/>
      <c r="FC578" s="127"/>
      <c r="FD578" s="127"/>
      <c r="FE578" s="127"/>
      <c r="FF578" s="127"/>
      <c r="FG578" s="127"/>
      <c r="FH578" s="127"/>
      <c r="FI578" s="127"/>
      <c r="FJ578" s="127"/>
      <c r="FK578" s="127"/>
      <c r="FL578" s="127"/>
      <c r="FM578" s="128"/>
    </row>
    <row r="579" spans="2:182" ht="6.75" customHeight="1">
      <c r="B579" s="132"/>
      <c r="C579" s="134"/>
      <c r="D579" s="192"/>
      <c r="E579" s="193"/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B579" s="9"/>
      <c r="AC579" s="9"/>
      <c r="AD579" s="195">
        <f>IF(HZ575="Сельское хозяйство","X","")</f>
      </c>
      <c r="AE579" s="196"/>
      <c r="AF579" s="192" t="s">
        <v>13</v>
      </c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  <c r="AR579" s="193"/>
      <c r="AS579" s="193"/>
      <c r="AT579" s="193"/>
      <c r="AU579" s="193"/>
      <c r="AV579" s="193"/>
      <c r="AW579" s="193"/>
      <c r="AX579" s="193"/>
      <c r="AY579" s="193"/>
      <c r="AZ579" s="193"/>
      <c r="BA579" s="193"/>
      <c r="BB579" s="193"/>
      <c r="BC579" s="193"/>
      <c r="BG579" s="219" t="s">
        <v>42</v>
      </c>
      <c r="BH579" s="219"/>
      <c r="BI579" s="219"/>
      <c r="BJ579" s="219"/>
      <c r="BK579" s="219"/>
      <c r="BL579" s="219"/>
      <c r="BM579" s="219"/>
      <c r="BN579" s="219"/>
      <c r="BO579" s="219"/>
      <c r="BP579" s="219"/>
      <c r="BQ579" s="219"/>
      <c r="BR579" s="219"/>
      <c r="BS579" s="219"/>
      <c r="BT579" s="219"/>
      <c r="BU579" s="219"/>
      <c r="BV579" s="219"/>
      <c r="BW579" s="219"/>
      <c r="BX579" s="219"/>
      <c r="BZ579" s="293" t="str">
        <f>MID(FY579,1,200)</f>
        <v>  </v>
      </c>
      <c r="CA579" s="294"/>
      <c r="CB579" s="294"/>
      <c r="CC579" s="294"/>
      <c r="CD579" s="294"/>
      <c r="CE579" s="294"/>
      <c r="CF579" s="294"/>
      <c r="CG579" s="294"/>
      <c r="CH579" s="294"/>
      <c r="CI579" s="294"/>
      <c r="CJ579" s="294"/>
      <c r="CK579" s="294"/>
      <c r="CL579" s="294"/>
      <c r="CM579" s="294"/>
      <c r="CN579" s="294"/>
      <c r="CO579" s="294"/>
      <c r="CP579" s="294"/>
      <c r="CQ579" s="294"/>
      <c r="CR579" s="294"/>
      <c r="CS579" s="294"/>
      <c r="CT579" s="294"/>
      <c r="CU579" s="294"/>
      <c r="CV579" s="294"/>
      <c r="CW579" s="294"/>
      <c r="CX579" s="294"/>
      <c r="CY579" s="294"/>
      <c r="CZ579" s="294"/>
      <c r="DA579" s="294"/>
      <c r="DB579" s="294"/>
      <c r="DC579" s="294"/>
      <c r="DD579" s="294"/>
      <c r="DE579" s="294"/>
      <c r="DF579" s="294"/>
      <c r="DG579" s="294"/>
      <c r="DH579" s="295"/>
      <c r="DL579" s="143"/>
      <c r="DM579" s="143"/>
      <c r="DN579" s="143"/>
      <c r="DO579" s="143"/>
      <c r="DP579" s="143"/>
      <c r="DQ579" s="143"/>
      <c r="DR579" s="143"/>
      <c r="DS579" s="143"/>
      <c r="DT579" s="143"/>
      <c r="DU579" s="143"/>
      <c r="DV579" s="143"/>
      <c r="DW579" s="143"/>
      <c r="DX579" s="143"/>
      <c r="DY579" s="143"/>
      <c r="DZ579" s="143"/>
      <c r="EA579" s="50"/>
      <c r="EB579" s="136"/>
      <c r="EC579" s="136"/>
      <c r="ED579" s="136"/>
      <c r="EE579" s="136"/>
      <c r="EF579" s="138"/>
      <c r="EG579" s="129"/>
      <c r="EH579" s="130"/>
      <c r="EI579" s="130"/>
      <c r="EJ579" s="130"/>
      <c r="EK579" s="130"/>
      <c r="EL579" s="131"/>
      <c r="EM579" s="135"/>
      <c r="EN579" s="136"/>
      <c r="EO579" s="136"/>
      <c r="EP579" s="136"/>
      <c r="EQ579" s="136"/>
      <c r="ER579" s="136"/>
      <c r="ES579" s="136"/>
      <c r="ET579" s="136"/>
      <c r="EU579" s="136"/>
      <c r="EV579" s="138"/>
      <c r="EW579" s="129"/>
      <c r="EX579" s="130"/>
      <c r="EY579" s="130"/>
      <c r="EZ579" s="130"/>
      <c r="FA579" s="130"/>
      <c r="FB579" s="130"/>
      <c r="FC579" s="130"/>
      <c r="FD579" s="130"/>
      <c r="FE579" s="130"/>
      <c r="FF579" s="130"/>
      <c r="FG579" s="130"/>
      <c r="FH579" s="130"/>
      <c r="FI579" s="130"/>
      <c r="FJ579" s="130"/>
      <c r="FK579" s="130"/>
      <c r="FL579" s="130"/>
      <c r="FM579" s="131"/>
      <c r="FX579" s="148" t="s">
        <v>288</v>
      </c>
      <c r="FY579" s="14" t="s">
        <v>4</v>
      </c>
      <c r="FZ579" s="14"/>
    </row>
    <row r="580" spans="4:180" ht="6.75" customHeight="1"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197"/>
      <c r="AE580" s="198"/>
      <c r="AF580" s="192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  <c r="AR580" s="193"/>
      <c r="AS580" s="193"/>
      <c r="AT580" s="193"/>
      <c r="AU580" s="193"/>
      <c r="AV580" s="193"/>
      <c r="AW580" s="193"/>
      <c r="AX580" s="193"/>
      <c r="AY580" s="193"/>
      <c r="AZ580" s="193"/>
      <c r="BA580" s="193"/>
      <c r="BB580" s="193"/>
      <c r="BC580" s="193"/>
      <c r="BG580" s="219"/>
      <c r="BH580" s="219"/>
      <c r="BI580" s="219"/>
      <c r="BJ580" s="219"/>
      <c r="BK580" s="219"/>
      <c r="BL580" s="219"/>
      <c r="BM580" s="219"/>
      <c r="BN580" s="219"/>
      <c r="BO580" s="219"/>
      <c r="BP580" s="219"/>
      <c r="BQ580" s="219"/>
      <c r="BR580" s="219"/>
      <c r="BS580" s="219"/>
      <c r="BT580" s="219"/>
      <c r="BU580" s="219"/>
      <c r="BV580" s="219"/>
      <c r="BW580" s="219"/>
      <c r="BX580" s="219"/>
      <c r="BZ580" s="296"/>
      <c r="CA580" s="297"/>
      <c r="CB580" s="297"/>
      <c r="CC580" s="297"/>
      <c r="CD580" s="297"/>
      <c r="CE580" s="297"/>
      <c r="CF580" s="297"/>
      <c r="CG580" s="297"/>
      <c r="CH580" s="297"/>
      <c r="CI580" s="297"/>
      <c r="CJ580" s="297"/>
      <c r="CK580" s="297"/>
      <c r="CL580" s="297"/>
      <c r="CM580" s="297"/>
      <c r="CN580" s="297"/>
      <c r="CO580" s="297"/>
      <c r="CP580" s="297"/>
      <c r="CQ580" s="297"/>
      <c r="CR580" s="297"/>
      <c r="CS580" s="297"/>
      <c r="CT580" s="297"/>
      <c r="CU580" s="297"/>
      <c r="CV580" s="297"/>
      <c r="CW580" s="297"/>
      <c r="CX580" s="297"/>
      <c r="CY580" s="297"/>
      <c r="CZ580" s="297"/>
      <c r="DA580" s="297"/>
      <c r="DB580" s="297"/>
      <c r="DC580" s="297"/>
      <c r="DD580" s="297"/>
      <c r="DE580" s="297"/>
      <c r="DF580" s="297"/>
      <c r="DG580" s="297"/>
      <c r="DH580" s="298"/>
      <c r="DL580" s="143"/>
      <c r="DM580" s="143"/>
      <c r="DN580" s="143"/>
      <c r="DO580" s="143"/>
      <c r="DP580" s="143"/>
      <c r="DQ580" s="143"/>
      <c r="DR580" s="143"/>
      <c r="DS580" s="143"/>
      <c r="DT580" s="143"/>
      <c r="DU580" s="143"/>
      <c r="DV580" s="143"/>
      <c r="DW580" s="143"/>
      <c r="DX580" s="143"/>
      <c r="DY580" s="143"/>
      <c r="DZ580" s="143"/>
      <c r="EA580" s="50"/>
      <c r="EB580" s="136"/>
      <c r="EC580" s="136"/>
      <c r="ED580" s="136"/>
      <c r="EE580" s="136"/>
      <c r="EF580" s="138"/>
      <c r="EG580" s="132"/>
      <c r="EH580" s="133"/>
      <c r="EI580" s="133"/>
      <c r="EJ580" s="133"/>
      <c r="EK580" s="133"/>
      <c r="EL580" s="134"/>
      <c r="EM580" s="135"/>
      <c r="EN580" s="136"/>
      <c r="EO580" s="136"/>
      <c r="EP580" s="136"/>
      <c r="EQ580" s="136"/>
      <c r="ER580" s="136"/>
      <c r="ES580" s="136"/>
      <c r="ET580" s="136"/>
      <c r="EU580" s="136"/>
      <c r="EV580" s="138"/>
      <c r="EW580" s="132"/>
      <c r="EX580" s="133"/>
      <c r="EY580" s="133"/>
      <c r="EZ580" s="133"/>
      <c r="FA580" s="133"/>
      <c r="FB580" s="133"/>
      <c r="FC580" s="133"/>
      <c r="FD580" s="133"/>
      <c r="FE580" s="133"/>
      <c r="FF580" s="133"/>
      <c r="FG580" s="133"/>
      <c r="FH580" s="133"/>
      <c r="FI580" s="133"/>
      <c r="FJ580" s="133"/>
      <c r="FK580" s="133"/>
      <c r="FL580" s="133"/>
      <c r="FM580" s="134"/>
      <c r="FX580" s="149"/>
    </row>
    <row r="581" spans="2:180" ht="6.75" customHeight="1">
      <c r="B581" s="126">
        <f>IF(HZ575="Транспорт и связь","X","")</f>
      </c>
      <c r="C581" s="128"/>
      <c r="D581" s="192" t="s">
        <v>12</v>
      </c>
      <c r="E581" s="193"/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B581" s="9"/>
      <c r="AC581" s="9">
        <v>26</v>
      </c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G581" s="219"/>
      <c r="BH581" s="219"/>
      <c r="BI581" s="219"/>
      <c r="BJ581" s="219"/>
      <c r="BK581" s="219"/>
      <c r="BL581" s="219"/>
      <c r="BM581" s="219"/>
      <c r="BN581" s="219"/>
      <c r="BO581" s="219"/>
      <c r="BP581" s="219"/>
      <c r="BQ581" s="219"/>
      <c r="BR581" s="219"/>
      <c r="BS581" s="219"/>
      <c r="BT581" s="219"/>
      <c r="BU581" s="219"/>
      <c r="BV581" s="219"/>
      <c r="BW581" s="219"/>
      <c r="BX581" s="219"/>
      <c r="BZ581" s="299"/>
      <c r="CA581" s="300"/>
      <c r="CB581" s="300"/>
      <c r="CC581" s="300"/>
      <c r="CD581" s="300"/>
      <c r="CE581" s="300"/>
      <c r="CF581" s="300"/>
      <c r="CG581" s="300"/>
      <c r="CH581" s="300"/>
      <c r="CI581" s="300"/>
      <c r="CJ581" s="300"/>
      <c r="CK581" s="300"/>
      <c r="CL581" s="300"/>
      <c r="CM581" s="300"/>
      <c r="CN581" s="300"/>
      <c r="CO581" s="300"/>
      <c r="CP581" s="300"/>
      <c r="CQ581" s="300"/>
      <c r="CR581" s="300"/>
      <c r="CS581" s="300"/>
      <c r="CT581" s="300"/>
      <c r="CU581" s="300"/>
      <c r="CV581" s="300"/>
      <c r="CW581" s="300"/>
      <c r="CX581" s="300"/>
      <c r="CY581" s="300"/>
      <c r="CZ581" s="300"/>
      <c r="DA581" s="300"/>
      <c r="DB581" s="300"/>
      <c r="DC581" s="300"/>
      <c r="DD581" s="300"/>
      <c r="DE581" s="300"/>
      <c r="DF581" s="300"/>
      <c r="DG581" s="300"/>
      <c r="DH581" s="301"/>
      <c r="FX581" s="149"/>
    </row>
    <row r="582" spans="2:180" ht="6.75" customHeight="1">
      <c r="B582" s="132"/>
      <c r="C582" s="134"/>
      <c r="D582" s="192"/>
      <c r="E582" s="193"/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B582" s="9"/>
      <c r="AC582" s="9"/>
      <c r="AD582" s="195">
        <f>IF(HZ575="Финансы, банковское дело","X","")</f>
      </c>
      <c r="AE582" s="196"/>
      <c r="AF582" s="192" t="s">
        <v>15</v>
      </c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  <c r="AR582" s="193"/>
      <c r="AS582" s="193"/>
      <c r="AT582" s="193"/>
      <c r="AU582" s="193"/>
      <c r="AV582" s="193"/>
      <c r="AW582" s="193"/>
      <c r="AX582" s="193"/>
      <c r="AY582" s="193"/>
      <c r="AZ582" s="193"/>
      <c r="BA582" s="193"/>
      <c r="BB582" s="193"/>
      <c r="BC582" s="193"/>
      <c r="BI582" s="219" t="s">
        <v>7</v>
      </c>
      <c r="BJ582" s="219"/>
      <c r="BK582" s="219"/>
      <c r="BL582" s="219"/>
      <c r="BM582" s="219"/>
      <c r="BN582" s="219"/>
      <c r="BO582" s="219"/>
      <c r="BP582" s="219"/>
      <c r="BQ582" s="219"/>
      <c r="BR582" s="219"/>
      <c r="BS582" s="219"/>
      <c r="BT582" s="219"/>
      <c r="BU582" s="219"/>
      <c r="BV582" s="219"/>
      <c r="BW582" s="219"/>
      <c r="BX582" s="219"/>
      <c r="DL582" s="143" t="s">
        <v>126</v>
      </c>
      <c r="DM582" s="143"/>
      <c r="DN582" s="143"/>
      <c r="DO582" s="143"/>
      <c r="DP582" s="143"/>
      <c r="DQ582" s="143"/>
      <c r="DR582" s="143"/>
      <c r="DS582" s="143"/>
      <c r="DT582" s="143"/>
      <c r="DU582" s="143"/>
      <c r="DV582" s="143"/>
      <c r="DW582" s="143"/>
      <c r="DX582" s="143"/>
      <c r="DY582" s="143"/>
      <c r="DZ582" s="143"/>
      <c r="EA582" s="50"/>
      <c r="EB582" s="136" t="s">
        <v>97</v>
      </c>
      <c r="EC582" s="136"/>
      <c r="ED582" s="136"/>
      <c r="EE582" s="136"/>
      <c r="EF582" s="138"/>
      <c r="EG582" s="126"/>
      <c r="EH582" s="127"/>
      <c r="EI582" s="127"/>
      <c r="EJ582" s="127"/>
      <c r="EK582" s="127"/>
      <c r="EL582" s="128"/>
      <c r="EM582" s="135" t="s">
        <v>72</v>
      </c>
      <c r="EN582" s="136"/>
      <c r="EO582" s="136"/>
      <c r="EP582" s="136"/>
      <c r="EQ582" s="136"/>
      <c r="ER582" s="136"/>
      <c r="ES582" s="136"/>
      <c r="ET582" s="136"/>
      <c r="EU582" s="136"/>
      <c r="EV582" s="138"/>
      <c r="EW582" s="126"/>
      <c r="EX582" s="127"/>
      <c r="EY582" s="127"/>
      <c r="EZ582" s="127"/>
      <c r="FA582" s="127"/>
      <c r="FB582" s="127"/>
      <c r="FC582" s="127"/>
      <c r="FD582" s="127"/>
      <c r="FE582" s="127"/>
      <c r="FF582" s="127"/>
      <c r="FG582" s="127"/>
      <c r="FH582" s="127"/>
      <c r="FI582" s="127"/>
      <c r="FJ582" s="127"/>
      <c r="FK582" s="127"/>
      <c r="FL582" s="127"/>
      <c r="FM582" s="128"/>
      <c r="FX582" s="149"/>
    </row>
    <row r="583" spans="4:180" ht="6.75" customHeight="1"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197"/>
      <c r="AE583" s="198"/>
      <c r="AF583" s="192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  <c r="AR583" s="193"/>
      <c r="AS583" s="193"/>
      <c r="AT583" s="193"/>
      <c r="AU583" s="193"/>
      <c r="AV583" s="193"/>
      <c r="AW583" s="193"/>
      <c r="AX583" s="193"/>
      <c r="AY583" s="193"/>
      <c r="AZ583" s="193"/>
      <c r="BA583" s="193"/>
      <c r="BB583" s="193"/>
      <c r="BC583" s="193"/>
      <c r="BG583" s="126">
        <f>IF(""="1","X","")</f>
      </c>
      <c r="BH583" s="128"/>
      <c r="BI583" s="219"/>
      <c r="BJ583" s="219"/>
      <c r="BK583" s="219"/>
      <c r="BL583" s="219"/>
      <c r="BM583" s="219"/>
      <c r="BN583" s="219"/>
      <c r="BO583" s="219"/>
      <c r="BP583" s="219"/>
      <c r="BQ583" s="219"/>
      <c r="BR583" s="219"/>
      <c r="BS583" s="219"/>
      <c r="BT583" s="219"/>
      <c r="BU583" s="219"/>
      <c r="BV583" s="219"/>
      <c r="BW583" s="219"/>
      <c r="BX583" s="219"/>
      <c r="BY583" s="11"/>
      <c r="BZ583" s="11"/>
      <c r="CA583" s="219" t="s">
        <v>43</v>
      </c>
      <c r="CB583" s="219"/>
      <c r="CC583" s="219"/>
      <c r="CD583" s="219"/>
      <c r="CE583" s="219"/>
      <c r="CF583" s="219"/>
      <c r="CG583" s="219"/>
      <c r="CH583" s="219"/>
      <c r="CI583" s="219"/>
      <c r="CJ583" s="219"/>
      <c r="CK583" s="219"/>
      <c r="CL583" s="219"/>
      <c r="CM583" s="219"/>
      <c r="CN583" s="219"/>
      <c r="CO583" s="219"/>
      <c r="CP583" s="292"/>
      <c r="CQ583" s="224"/>
      <c r="CR583" s="225"/>
      <c r="CS583" s="225"/>
      <c r="CT583" s="225"/>
      <c r="CU583" s="225"/>
      <c r="CV583" s="225"/>
      <c r="CW583" s="225"/>
      <c r="CX583" s="225"/>
      <c r="CY583" s="225"/>
      <c r="CZ583" s="225"/>
      <c r="DA583" s="225"/>
      <c r="DB583" s="225"/>
      <c r="DC583" s="225"/>
      <c r="DD583" s="225"/>
      <c r="DE583" s="225"/>
      <c r="DF583" s="225"/>
      <c r="DG583" s="225"/>
      <c r="DH583" s="226"/>
      <c r="DL583" s="143"/>
      <c r="DM583" s="143"/>
      <c r="DN583" s="143"/>
      <c r="DO583" s="143"/>
      <c r="DP583" s="143"/>
      <c r="DQ583" s="143"/>
      <c r="DR583" s="143"/>
      <c r="DS583" s="143"/>
      <c r="DT583" s="143"/>
      <c r="DU583" s="143"/>
      <c r="DV583" s="143"/>
      <c r="DW583" s="143"/>
      <c r="DX583" s="143"/>
      <c r="DY583" s="143"/>
      <c r="DZ583" s="143"/>
      <c r="EA583" s="50"/>
      <c r="EB583" s="136"/>
      <c r="EC583" s="136"/>
      <c r="ED583" s="136"/>
      <c r="EE583" s="136"/>
      <c r="EF583" s="138"/>
      <c r="EG583" s="129"/>
      <c r="EH583" s="130"/>
      <c r="EI583" s="130"/>
      <c r="EJ583" s="130"/>
      <c r="EK583" s="130"/>
      <c r="EL583" s="131"/>
      <c r="EM583" s="135"/>
      <c r="EN583" s="136"/>
      <c r="EO583" s="136"/>
      <c r="EP583" s="136"/>
      <c r="EQ583" s="136"/>
      <c r="ER583" s="136"/>
      <c r="ES583" s="136"/>
      <c r="ET583" s="136"/>
      <c r="EU583" s="136"/>
      <c r="EV583" s="138"/>
      <c r="EW583" s="129"/>
      <c r="EX583" s="130"/>
      <c r="EY583" s="130"/>
      <c r="EZ583" s="130"/>
      <c r="FA583" s="130"/>
      <c r="FB583" s="130"/>
      <c r="FC583" s="130"/>
      <c r="FD583" s="130"/>
      <c r="FE583" s="130"/>
      <c r="FF583" s="130"/>
      <c r="FG583" s="130"/>
      <c r="FH583" s="130"/>
      <c r="FI583" s="130"/>
      <c r="FJ583" s="130"/>
      <c r="FK583" s="130"/>
      <c r="FL583" s="130"/>
      <c r="FM583" s="131"/>
      <c r="FX583" s="150"/>
    </row>
    <row r="584" spans="2:169" ht="6.75" customHeight="1">
      <c r="B584" s="126">
        <f>IF(HZ575="Торговля розничная","X","")</f>
      </c>
      <c r="C584" s="128"/>
      <c r="D584" s="192" t="s">
        <v>14</v>
      </c>
      <c r="E584" s="193"/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B584" s="9"/>
      <c r="AC584" s="9">
        <v>26</v>
      </c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G584" s="132"/>
      <c r="BH584" s="134"/>
      <c r="BI584" s="219"/>
      <c r="BJ584" s="219"/>
      <c r="BK584" s="219"/>
      <c r="BL584" s="219"/>
      <c r="BM584" s="219"/>
      <c r="BN584" s="219"/>
      <c r="BO584" s="219"/>
      <c r="BP584" s="219"/>
      <c r="BQ584" s="219"/>
      <c r="BR584" s="219"/>
      <c r="BS584" s="219"/>
      <c r="BT584" s="219"/>
      <c r="BU584" s="219"/>
      <c r="BV584" s="219"/>
      <c r="BW584" s="219"/>
      <c r="BX584" s="219"/>
      <c r="BY584" s="11"/>
      <c r="BZ584" s="11"/>
      <c r="CA584" s="219"/>
      <c r="CB584" s="219"/>
      <c r="CC584" s="219"/>
      <c r="CD584" s="219"/>
      <c r="CE584" s="219"/>
      <c r="CF584" s="219"/>
      <c r="CG584" s="219"/>
      <c r="CH584" s="219"/>
      <c r="CI584" s="219"/>
      <c r="CJ584" s="219"/>
      <c r="CK584" s="219"/>
      <c r="CL584" s="219"/>
      <c r="CM584" s="219"/>
      <c r="CN584" s="219"/>
      <c r="CO584" s="219"/>
      <c r="CP584" s="292"/>
      <c r="CQ584" s="227"/>
      <c r="CR584" s="228"/>
      <c r="CS584" s="228"/>
      <c r="CT584" s="228"/>
      <c r="CU584" s="228"/>
      <c r="CV584" s="228"/>
      <c r="CW584" s="228"/>
      <c r="CX584" s="228"/>
      <c r="CY584" s="228"/>
      <c r="CZ584" s="228"/>
      <c r="DA584" s="228"/>
      <c r="DB584" s="228"/>
      <c r="DC584" s="228"/>
      <c r="DD584" s="228"/>
      <c r="DE584" s="228"/>
      <c r="DF584" s="228"/>
      <c r="DG584" s="228"/>
      <c r="DH584" s="229"/>
      <c r="DL584" s="143"/>
      <c r="DM584" s="143"/>
      <c r="DN584" s="143"/>
      <c r="DO584" s="143"/>
      <c r="DP584" s="143"/>
      <c r="DQ584" s="143"/>
      <c r="DR584" s="143"/>
      <c r="DS584" s="143"/>
      <c r="DT584" s="143"/>
      <c r="DU584" s="143"/>
      <c r="DV584" s="143"/>
      <c r="DW584" s="143"/>
      <c r="DX584" s="143"/>
      <c r="DY584" s="143"/>
      <c r="DZ584" s="143"/>
      <c r="EA584" s="50"/>
      <c r="EB584" s="136"/>
      <c r="EC584" s="136"/>
      <c r="ED584" s="136"/>
      <c r="EE584" s="136"/>
      <c r="EF584" s="138"/>
      <c r="EG584" s="132"/>
      <c r="EH584" s="133"/>
      <c r="EI584" s="133"/>
      <c r="EJ584" s="133"/>
      <c r="EK584" s="133"/>
      <c r="EL584" s="134"/>
      <c r="EM584" s="135"/>
      <c r="EN584" s="136"/>
      <c r="EO584" s="136"/>
      <c r="EP584" s="136"/>
      <c r="EQ584" s="136"/>
      <c r="ER584" s="136"/>
      <c r="ES584" s="136"/>
      <c r="ET584" s="136"/>
      <c r="EU584" s="136"/>
      <c r="EV584" s="138"/>
      <c r="EW584" s="132"/>
      <c r="EX584" s="133"/>
      <c r="EY584" s="133"/>
      <c r="EZ584" s="133"/>
      <c r="FA584" s="133"/>
      <c r="FB584" s="133"/>
      <c r="FC584" s="133"/>
      <c r="FD584" s="133"/>
      <c r="FE584" s="133"/>
      <c r="FF584" s="133"/>
      <c r="FG584" s="133"/>
      <c r="FH584" s="133"/>
      <c r="FI584" s="133"/>
      <c r="FJ584" s="133"/>
      <c r="FK584" s="133"/>
      <c r="FL584" s="133"/>
      <c r="FM584" s="134"/>
    </row>
    <row r="585" spans="2:112" ht="6.75" customHeight="1">
      <c r="B585" s="132"/>
      <c r="C585" s="134"/>
      <c r="D585" s="192"/>
      <c r="E585" s="193"/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B585" s="9"/>
      <c r="AC585" s="9"/>
      <c r="AD585" s="195">
        <f>IF(HZ575="Реклама, PR-Агенства, СМИ","X","")</f>
      </c>
      <c r="AE585" s="196"/>
      <c r="AF585" s="192" t="s">
        <v>17</v>
      </c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  <c r="AR585" s="193"/>
      <c r="AS585" s="193"/>
      <c r="AT585" s="193"/>
      <c r="AU585" s="193"/>
      <c r="AV585" s="193"/>
      <c r="AW585" s="193"/>
      <c r="AX585" s="193"/>
      <c r="AY585" s="193"/>
      <c r="AZ585" s="193"/>
      <c r="BA585" s="193"/>
      <c r="BB585" s="193"/>
      <c r="BC585" s="193"/>
      <c r="BI585" s="219"/>
      <c r="BJ585" s="219"/>
      <c r="BK585" s="219"/>
      <c r="BL585" s="219"/>
      <c r="BM585" s="219"/>
      <c r="BN585" s="219"/>
      <c r="BO585" s="219"/>
      <c r="BP585" s="219"/>
      <c r="BQ585" s="219"/>
      <c r="BR585" s="219"/>
      <c r="BS585" s="219"/>
      <c r="BT585" s="219"/>
      <c r="BU585" s="219"/>
      <c r="BV585" s="219"/>
      <c r="BW585" s="219"/>
      <c r="BX585" s="219"/>
      <c r="CA585" s="219"/>
      <c r="CB585" s="219"/>
      <c r="CC585" s="219"/>
      <c r="CD585" s="219"/>
      <c r="CE585" s="219"/>
      <c r="CF585" s="219"/>
      <c r="CG585" s="219"/>
      <c r="CH585" s="219"/>
      <c r="CI585" s="219"/>
      <c r="CJ585" s="219"/>
      <c r="CK585" s="219"/>
      <c r="CL585" s="219"/>
      <c r="CM585" s="219"/>
      <c r="CN585" s="219"/>
      <c r="CO585" s="219"/>
      <c r="CP585" s="292"/>
      <c r="CQ585" s="230"/>
      <c r="CR585" s="231"/>
      <c r="CS585" s="231"/>
      <c r="CT585" s="231"/>
      <c r="CU585" s="231"/>
      <c r="CV585" s="231"/>
      <c r="CW585" s="231"/>
      <c r="CX585" s="231"/>
      <c r="CY585" s="231"/>
      <c r="CZ585" s="231"/>
      <c r="DA585" s="231"/>
      <c r="DB585" s="231"/>
      <c r="DC585" s="231"/>
      <c r="DD585" s="231"/>
      <c r="DE585" s="231"/>
      <c r="DF585" s="231"/>
      <c r="DG585" s="231"/>
      <c r="DH585" s="232"/>
    </row>
    <row r="586" spans="4:169" ht="6.75" customHeight="1"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197"/>
      <c r="AE586" s="198"/>
      <c r="AF586" s="192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  <c r="AR586" s="193"/>
      <c r="AS586" s="193"/>
      <c r="AT586" s="193"/>
      <c r="AU586" s="193"/>
      <c r="AV586" s="193"/>
      <c r="AW586" s="193"/>
      <c r="AX586" s="193"/>
      <c r="AY586" s="193"/>
      <c r="AZ586" s="193"/>
      <c r="BA586" s="193"/>
      <c r="BB586" s="193"/>
      <c r="BC586" s="193"/>
      <c r="CO586" s="5"/>
      <c r="CP586" s="5"/>
      <c r="CQ586" s="5"/>
      <c r="DL586" s="136" t="s">
        <v>127</v>
      </c>
      <c r="DM586" s="136"/>
      <c r="DN586" s="136"/>
      <c r="DO586" s="136"/>
      <c r="DP586" s="136"/>
      <c r="DQ586" s="136"/>
      <c r="DR586" s="136"/>
      <c r="DS586" s="136"/>
      <c r="DT586" s="136"/>
      <c r="DU586" s="136"/>
      <c r="DV586" s="136"/>
      <c r="DW586" s="136"/>
      <c r="DX586" s="136"/>
      <c r="DY586" s="136"/>
      <c r="DZ586" s="136"/>
      <c r="EA586" s="136"/>
      <c r="EB586" s="136"/>
      <c r="EC586" s="22"/>
      <c r="ED586" s="22"/>
      <c r="EE586" s="22"/>
      <c r="EF586" s="39"/>
      <c r="EG586" s="126"/>
      <c r="EH586" s="127"/>
      <c r="EI586" s="127"/>
      <c r="EJ586" s="127"/>
      <c r="EK586" s="127"/>
      <c r="EL586" s="127"/>
      <c r="EM586" s="127"/>
      <c r="EN586" s="127"/>
      <c r="EO586" s="127"/>
      <c r="EP586" s="127"/>
      <c r="EQ586" s="127"/>
      <c r="ER586" s="127"/>
      <c r="ES586" s="127"/>
      <c r="ET586" s="127"/>
      <c r="EU586" s="127"/>
      <c r="EV586" s="127"/>
      <c r="EW586" s="127"/>
      <c r="EX586" s="127"/>
      <c r="EY586" s="127"/>
      <c r="EZ586" s="127"/>
      <c r="FA586" s="127"/>
      <c r="FB586" s="127"/>
      <c r="FC586" s="127"/>
      <c r="FD586" s="127"/>
      <c r="FE586" s="127"/>
      <c r="FF586" s="127"/>
      <c r="FG586" s="127"/>
      <c r="FH586" s="127"/>
      <c r="FI586" s="127"/>
      <c r="FJ586" s="127"/>
      <c r="FK586" s="127"/>
      <c r="FL586" s="127"/>
      <c r="FM586" s="128"/>
    </row>
    <row r="587" spans="2:169" ht="6.75" customHeight="1">
      <c r="B587" s="126">
        <f>IF(HZ575="Издательская деятельность","X","")</f>
      </c>
      <c r="C587" s="128"/>
      <c r="D587" s="192" t="s">
        <v>16</v>
      </c>
      <c r="E587" s="193"/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B587" s="9"/>
      <c r="AC587" s="9">
        <v>26</v>
      </c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G587" s="223" t="s">
        <v>119</v>
      </c>
      <c r="BH587" s="223"/>
      <c r="BI587" s="223"/>
      <c r="BJ587" s="223"/>
      <c r="BK587" s="223"/>
      <c r="BL587" s="223"/>
      <c r="BM587" s="223"/>
      <c r="BN587" s="223"/>
      <c r="BO587" s="223"/>
      <c r="BP587" s="223"/>
      <c r="BQ587" s="223"/>
      <c r="BR587" s="223"/>
      <c r="BS587" s="223"/>
      <c r="BT587" s="223"/>
      <c r="BU587" s="223"/>
      <c r="BV587" s="223"/>
      <c r="BW587" s="223"/>
      <c r="BX587" s="223"/>
      <c r="BY587" s="223"/>
      <c r="BZ587" s="223"/>
      <c r="CA587" s="223"/>
      <c r="CB587" s="223"/>
      <c r="CC587" s="223"/>
      <c r="CD587" s="223"/>
      <c r="CE587" s="223"/>
      <c r="CF587" s="223"/>
      <c r="CG587" s="223"/>
      <c r="CH587" s="223"/>
      <c r="CI587" s="223"/>
      <c r="CJ587" s="223"/>
      <c r="CL587" s="126"/>
      <c r="CM587" s="127"/>
      <c r="CN587" s="127"/>
      <c r="CO587" s="127"/>
      <c r="CP587" s="127"/>
      <c r="CQ587" s="127"/>
      <c r="CR587" s="127"/>
      <c r="CS587" s="127"/>
      <c r="CT587" s="127"/>
      <c r="CU587" s="127"/>
      <c r="CV587" s="128"/>
      <c r="CW587" s="135" t="s">
        <v>120</v>
      </c>
      <c r="CX587" s="136"/>
      <c r="CY587" s="136"/>
      <c r="CZ587" s="136"/>
      <c r="DA587" s="136"/>
      <c r="DB587" s="136"/>
      <c r="DC587" s="136"/>
      <c r="DD587" s="7"/>
      <c r="DE587" s="7"/>
      <c r="DF587" s="7"/>
      <c r="DL587" s="136"/>
      <c r="DM587" s="136"/>
      <c r="DN587" s="136"/>
      <c r="DO587" s="136"/>
      <c r="DP587" s="136"/>
      <c r="DQ587" s="136"/>
      <c r="DR587" s="136"/>
      <c r="DS587" s="136"/>
      <c r="DT587" s="136"/>
      <c r="DU587" s="136"/>
      <c r="DV587" s="136"/>
      <c r="DW587" s="136"/>
      <c r="DX587" s="136"/>
      <c r="DY587" s="136"/>
      <c r="DZ587" s="136"/>
      <c r="EA587" s="136"/>
      <c r="EB587" s="136"/>
      <c r="EC587" s="22"/>
      <c r="ED587" s="22"/>
      <c r="EE587" s="22"/>
      <c r="EF587" s="39"/>
      <c r="EG587" s="129"/>
      <c r="EH587" s="130"/>
      <c r="EI587" s="130"/>
      <c r="EJ587" s="130"/>
      <c r="EK587" s="130"/>
      <c r="EL587" s="130"/>
      <c r="EM587" s="130"/>
      <c r="EN587" s="130"/>
      <c r="EO587" s="130"/>
      <c r="EP587" s="130"/>
      <c r="EQ587" s="130"/>
      <c r="ER587" s="130"/>
      <c r="ES587" s="130"/>
      <c r="ET587" s="130"/>
      <c r="EU587" s="130"/>
      <c r="EV587" s="130"/>
      <c r="EW587" s="130"/>
      <c r="EX587" s="130"/>
      <c r="EY587" s="130"/>
      <c r="EZ587" s="130"/>
      <c r="FA587" s="130"/>
      <c r="FB587" s="130"/>
      <c r="FC587" s="130"/>
      <c r="FD587" s="130"/>
      <c r="FE587" s="130"/>
      <c r="FF587" s="130"/>
      <c r="FG587" s="130"/>
      <c r="FH587" s="130"/>
      <c r="FI587" s="130"/>
      <c r="FJ587" s="130"/>
      <c r="FK587" s="130"/>
      <c r="FL587" s="130"/>
      <c r="FM587" s="131"/>
    </row>
    <row r="588" spans="2:169" ht="6.75" customHeight="1">
      <c r="B588" s="132"/>
      <c r="C588" s="134"/>
      <c r="D588" s="192"/>
      <c r="E588" s="193"/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B588" s="9"/>
      <c r="AC588" s="9"/>
      <c r="AD588" s="195">
        <f>IF(HZ575="Коммун. Хоз./Сфера услуг/Дор. сл.","X","")</f>
      </c>
      <c r="AE588" s="196"/>
      <c r="AF588" s="192" t="s">
        <v>28</v>
      </c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  <c r="AR588" s="193"/>
      <c r="AS588" s="193"/>
      <c r="AT588" s="193"/>
      <c r="AU588" s="193"/>
      <c r="AV588" s="193"/>
      <c r="AW588" s="193"/>
      <c r="AX588" s="193"/>
      <c r="AY588" s="193"/>
      <c r="AZ588" s="193"/>
      <c r="BA588" s="193"/>
      <c r="BB588" s="193"/>
      <c r="BC588" s="193"/>
      <c r="BG588" s="223"/>
      <c r="BH588" s="223"/>
      <c r="BI588" s="223"/>
      <c r="BJ588" s="223"/>
      <c r="BK588" s="223"/>
      <c r="BL588" s="223"/>
      <c r="BM588" s="223"/>
      <c r="BN588" s="223"/>
      <c r="BO588" s="223"/>
      <c r="BP588" s="223"/>
      <c r="BQ588" s="223"/>
      <c r="BR588" s="223"/>
      <c r="BS588" s="223"/>
      <c r="BT588" s="223"/>
      <c r="BU588" s="223"/>
      <c r="BV588" s="223"/>
      <c r="BW588" s="223"/>
      <c r="BX588" s="223"/>
      <c r="BY588" s="223"/>
      <c r="BZ588" s="223"/>
      <c r="CA588" s="223"/>
      <c r="CB588" s="223"/>
      <c r="CC588" s="223"/>
      <c r="CD588" s="223"/>
      <c r="CE588" s="223"/>
      <c r="CF588" s="223"/>
      <c r="CG588" s="223"/>
      <c r="CH588" s="223"/>
      <c r="CI588" s="223"/>
      <c r="CJ588" s="223"/>
      <c r="CL588" s="129"/>
      <c r="CM588" s="130"/>
      <c r="CN588" s="130"/>
      <c r="CO588" s="130"/>
      <c r="CP588" s="130"/>
      <c r="CQ588" s="130"/>
      <c r="CR588" s="130"/>
      <c r="CS588" s="130"/>
      <c r="CT588" s="130"/>
      <c r="CU588" s="130"/>
      <c r="CV588" s="131"/>
      <c r="CW588" s="135"/>
      <c r="CX588" s="136"/>
      <c r="CY588" s="136"/>
      <c r="CZ588" s="136"/>
      <c r="DA588" s="136"/>
      <c r="DB588" s="136"/>
      <c r="DC588" s="136"/>
      <c r="DD588" s="7"/>
      <c r="DE588" s="7"/>
      <c r="DF588" s="7"/>
      <c r="DL588" s="136"/>
      <c r="DM588" s="136"/>
      <c r="DN588" s="136"/>
      <c r="DO588" s="136"/>
      <c r="DP588" s="136"/>
      <c r="DQ588" s="136"/>
      <c r="DR588" s="136"/>
      <c r="DS588" s="136"/>
      <c r="DT588" s="136"/>
      <c r="DU588" s="136"/>
      <c r="DV588" s="136"/>
      <c r="DW588" s="136"/>
      <c r="DX588" s="136"/>
      <c r="DY588" s="136"/>
      <c r="DZ588" s="136"/>
      <c r="EA588" s="136"/>
      <c r="EB588" s="136"/>
      <c r="EC588" s="22"/>
      <c r="ED588" s="22"/>
      <c r="EE588" s="22"/>
      <c r="EF588" s="39"/>
      <c r="EG588" s="132"/>
      <c r="EH588" s="133"/>
      <c r="EI588" s="133"/>
      <c r="EJ588" s="133"/>
      <c r="EK588" s="133"/>
      <c r="EL588" s="133"/>
      <c r="EM588" s="133"/>
      <c r="EN588" s="133"/>
      <c r="EO588" s="133"/>
      <c r="EP588" s="133"/>
      <c r="EQ588" s="133"/>
      <c r="ER588" s="133"/>
      <c r="ES588" s="133"/>
      <c r="ET588" s="133"/>
      <c r="EU588" s="133"/>
      <c r="EV588" s="133"/>
      <c r="EW588" s="133"/>
      <c r="EX588" s="133"/>
      <c r="EY588" s="133"/>
      <c r="EZ588" s="133"/>
      <c r="FA588" s="133"/>
      <c r="FB588" s="133"/>
      <c r="FC588" s="133"/>
      <c r="FD588" s="133"/>
      <c r="FE588" s="133"/>
      <c r="FF588" s="133"/>
      <c r="FG588" s="133"/>
      <c r="FH588" s="133"/>
      <c r="FI588" s="133"/>
      <c r="FJ588" s="133"/>
      <c r="FK588" s="133"/>
      <c r="FL588" s="133"/>
      <c r="FM588" s="134"/>
    </row>
    <row r="589" spans="4:110" ht="6.75" customHeight="1"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197"/>
      <c r="AE589" s="198"/>
      <c r="AF589" s="192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  <c r="AR589" s="193"/>
      <c r="AS589" s="193"/>
      <c r="AT589" s="193"/>
      <c r="AU589" s="193"/>
      <c r="AV589" s="193"/>
      <c r="AW589" s="193"/>
      <c r="AX589" s="193"/>
      <c r="AY589" s="193"/>
      <c r="AZ589" s="193"/>
      <c r="BA589" s="193"/>
      <c r="BB589" s="193"/>
      <c r="BC589" s="193"/>
      <c r="BG589" s="223"/>
      <c r="BH589" s="223"/>
      <c r="BI589" s="223"/>
      <c r="BJ589" s="223"/>
      <c r="BK589" s="223"/>
      <c r="BL589" s="223"/>
      <c r="BM589" s="223"/>
      <c r="BN589" s="223"/>
      <c r="BO589" s="223"/>
      <c r="BP589" s="223"/>
      <c r="BQ589" s="223"/>
      <c r="BR589" s="223"/>
      <c r="BS589" s="223"/>
      <c r="BT589" s="223"/>
      <c r="BU589" s="223"/>
      <c r="BV589" s="223"/>
      <c r="BW589" s="223"/>
      <c r="BX589" s="223"/>
      <c r="BY589" s="223"/>
      <c r="BZ589" s="223"/>
      <c r="CA589" s="223"/>
      <c r="CB589" s="223"/>
      <c r="CC589" s="223"/>
      <c r="CD589" s="223"/>
      <c r="CE589" s="223"/>
      <c r="CF589" s="223"/>
      <c r="CG589" s="223"/>
      <c r="CH589" s="223"/>
      <c r="CI589" s="223"/>
      <c r="CJ589" s="223"/>
      <c r="CL589" s="132"/>
      <c r="CM589" s="133"/>
      <c r="CN589" s="133"/>
      <c r="CO589" s="133"/>
      <c r="CP589" s="133"/>
      <c r="CQ589" s="133"/>
      <c r="CR589" s="133"/>
      <c r="CS589" s="133"/>
      <c r="CT589" s="133"/>
      <c r="CU589" s="133"/>
      <c r="CV589" s="134"/>
      <c r="CW589" s="135"/>
      <c r="CX589" s="136"/>
      <c r="CY589" s="136"/>
      <c r="CZ589" s="136"/>
      <c r="DA589" s="136"/>
      <c r="DB589" s="136"/>
      <c r="DC589" s="136"/>
      <c r="DD589" s="7"/>
      <c r="DE589" s="7"/>
      <c r="DF589" s="7"/>
    </row>
    <row r="590" spans="2:112" ht="6.75" customHeight="1">
      <c r="B590" s="126">
        <f>IF(HZ575="Салоны красоты и здоровья","X","")</f>
      </c>
      <c r="C590" s="128"/>
      <c r="D590" s="192" t="s">
        <v>18</v>
      </c>
      <c r="E590" s="193"/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B590" s="9"/>
      <c r="AC590" s="9">
        <v>26</v>
      </c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G590" s="273" t="s">
        <v>125</v>
      </c>
      <c r="BH590" s="273"/>
      <c r="BI590" s="273"/>
      <c r="BJ590" s="273"/>
      <c r="BK590" s="273"/>
      <c r="BL590" s="273"/>
      <c r="BM590" s="273"/>
      <c r="BN590" s="273"/>
      <c r="BO590" s="273"/>
      <c r="BP590" s="273"/>
      <c r="BQ590" s="273"/>
      <c r="BR590" s="273"/>
      <c r="BS590" s="273"/>
      <c r="BT590" s="273"/>
      <c r="BU590" s="273"/>
      <c r="BV590" s="273"/>
      <c r="BW590" s="273"/>
      <c r="BX590" s="273"/>
      <c r="BY590" s="273"/>
      <c r="BZ590" s="273"/>
      <c r="CA590" s="273"/>
      <c r="CB590" s="273"/>
      <c r="CC590" s="273"/>
      <c r="CD590" s="273"/>
      <c r="CE590" s="273"/>
      <c r="CF590" s="273"/>
      <c r="CG590" s="273"/>
      <c r="CH590" s="317"/>
      <c r="CI590" s="318">
        <f>IF(""="Федеральное и муницип. управление","X","")</f>
      </c>
      <c r="CJ590" s="319"/>
      <c r="CK590" s="188" t="s">
        <v>242</v>
      </c>
      <c r="CL590" s="189"/>
      <c r="CM590" s="189"/>
      <c r="CN590" s="189"/>
      <c r="CO590" s="189"/>
      <c r="CP590" s="189"/>
      <c r="CQ590" s="189"/>
      <c r="CR590" s="189"/>
      <c r="CS590" s="189"/>
      <c r="CT590" s="189"/>
      <c r="CU590" s="189"/>
      <c r="CV590" s="189"/>
      <c r="CW590" s="189"/>
      <c r="CX590" s="189"/>
      <c r="CY590" s="189"/>
      <c r="CZ590" s="189"/>
      <c r="DA590" s="189"/>
      <c r="DB590" s="189"/>
      <c r="DC590" s="189"/>
      <c r="DD590" s="189"/>
      <c r="DE590" s="189"/>
      <c r="DF590" s="189"/>
      <c r="DG590" s="189"/>
      <c r="DH590" s="189"/>
    </row>
    <row r="591" spans="2:112" ht="6.75" customHeight="1">
      <c r="B591" s="132"/>
      <c r="C591" s="134"/>
      <c r="D591" s="192"/>
      <c r="E591" s="193"/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B591" s="9"/>
      <c r="AC591" s="9"/>
      <c r="AD591" s="195">
        <f>IF(HZ575="Образование (коммерческое)","X","")</f>
      </c>
      <c r="AE591" s="196"/>
      <c r="AF591" s="192" t="s">
        <v>19</v>
      </c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  <c r="AR591" s="193"/>
      <c r="AS591" s="193"/>
      <c r="AT591" s="193"/>
      <c r="AU591" s="193"/>
      <c r="AV591" s="193"/>
      <c r="AW591" s="193"/>
      <c r="AX591" s="193"/>
      <c r="AY591" s="193"/>
      <c r="AZ591" s="193"/>
      <c r="BA591" s="193"/>
      <c r="BB591" s="193"/>
      <c r="BC591" s="193"/>
      <c r="BG591" s="273"/>
      <c r="BH591" s="273"/>
      <c r="BI591" s="273"/>
      <c r="BJ591" s="273"/>
      <c r="BK591" s="273"/>
      <c r="BL591" s="273"/>
      <c r="BM591" s="273"/>
      <c r="BN591" s="273"/>
      <c r="BO591" s="273"/>
      <c r="BP591" s="273"/>
      <c r="BQ591" s="273"/>
      <c r="BR591" s="273"/>
      <c r="BS591" s="273"/>
      <c r="BT591" s="273"/>
      <c r="BU591" s="273"/>
      <c r="BV591" s="273"/>
      <c r="BW591" s="273"/>
      <c r="BX591" s="273"/>
      <c r="BY591" s="273"/>
      <c r="BZ591" s="273"/>
      <c r="CA591" s="273"/>
      <c r="CB591" s="273"/>
      <c r="CC591" s="273"/>
      <c r="CD591" s="273"/>
      <c r="CE591" s="273"/>
      <c r="CF591" s="273"/>
      <c r="CG591" s="273"/>
      <c r="CH591" s="317"/>
      <c r="CI591" s="320"/>
      <c r="CJ591" s="321"/>
      <c r="CK591" s="188"/>
      <c r="CL591" s="189"/>
      <c r="CM591" s="189"/>
      <c r="CN591" s="189"/>
      <c r="CO591" s="189"/>
      <c r="CP591" s="189"/>
      <c r="CQ591" s="189"/>
      <c r="CR591" s="189"/>
      <c r="CS591" s="189"/>
      <c r="CT591" s="189"/>
      <c r="CU591" s="189"/>
      <c r="CV591" s="189"/>
      <c r="CW591" s="189"/>
      <c r="CX591" s="189"/>
      <c r="CY591" s="189"/>
      <c r="CZ591" s="189"/>
      <c r="DA591" s="189"/>
      <c r="DB591" s="189"/>
      <c r="DC591" s="189"/>
      <c r="DD591" s="189"/>
      <c r="DE591" s="189"/>
      <c r="DF591" s="189"/>
      <c r="DG591" s="189"/>
      <c r="DH591" s="189"/>
    </row>
    <row r="592" spans="4:112" ht="6.75" customHeight="1"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197"/>
      <c r="AE592" s="198"/>
      <c r="AF592" s="192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  <c r="AR592" s="193"/>
      <c r="AS592" s="193"/>
      <c r="AT592" s="193"/>
      <c r="AU592" s="193"/>
      <c r="AV592" s="193"/>
      <c r="AW592" s="193"/>
      <c r="AX592" s="193"/>
      <c r="AY592" s="193"/>
      <c r="AZ592" s="193"/>
      <c r="BA592" s="193"/>
      <c r="BB592" s="193"/>
      <c r="BC592" s="193"/>
      <c r="BG592" s="126">
        <f>IF(""="Туризм","X","")</f>
      </c>
      <c r="BH592" s="128"/>
      <c r="BI592" s="192" t="s">
        <v>8</v>
      </c>
      <c r="BJ592" s="193"/>
      <c r="BK592" s="193"/>
      <c r="BL592" s="193"/>
      <c r="BM592" s="193"/>
      <c r="BN592" s="193"/>
      <c r="BO592" s="193"/>
      <c r="BP592" s="193"/>
      <c r="BQ592" s="193"/>
      <c r="BR592" s="193"/>
      <c r="BS592" s="193"/>
      <c r="BT592" s="193"/>
      <c r="BU592" s="193"/>
      <c r="BV592" s="193"/>
      <c r="BW592" s="193"/>
      <c r="BX592" s="193"/>
      <c r="BY592" s="193"/>
      <c r="BZ592" s="193"/>
      <c r="CA592" s="193"/>
      <c r="CB592" s="193"/>
      <c r="CC592" s="193"/>
      <c r="CD592" s="193"/>
      <c r="CE592" s="193"/>
      <c r="CF592" s="193"/>
      <c r="CG592" s="8"/>
      <c r="CH592" s="8">
        <v>26</v>
      </c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</row>
    <row r="593" spans="2:169" ht="6.75" customHeight="1">
      <c r="B593" s="126">
        <f>IF(HZ575="Образование (государственное)","X","")</f>
      </c>
      <c r="C593" s="128"/>
      <c r="D593" s="192" t="s">
        <v>20</v>
      </c>
      <c r="E593" s="193"/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B593" s="9"/>
      <c r="AC593" s="9">
        <v>26</v>
      </c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G593" s="132"/>
      <c r="BH593" s="134"/>
      <c r="BI593" s="192"/>
      <c r="BJ593" s="193"/>
      <c r="BK593" s="193"/>
      <c r="BL593" s="193"/>
      <c r="BM593" s="193"/>
      <c r="BN593" s="193"/>
      <c r="BO593" s="193"/>
      <c r="BP593" s="193"/>
      <c r="BQ593" s="193"/>
      <c r="BR593" s="193"/>
      <c r="BS593" s="193"/>
      <c r="BT593" s="193"/>
      <c r="BU593" s="193"/>
      <c r="BV593" s="193"/>
      <c r="BW593" s="193"/>
      <c r="BX593" s="193"/>
      <c r="BY593" s="193"/>
      <c r="BZ593" s="193"/>
      <c r="CA593" s="193"/>
      <c r="CB593" s="193"/>
      <c r="CC593" s="193"/>
      <c r="CD593" s="193"/>
      <c r="CE593" s="193"/>
      <c r="CF593" s="193"/>
      <c r="CG593" s="8"/>
      <c r="CH593" s="8"/>
      <c r="CI593" s="195">
        <f>IF(""="Наука и культура","X","")</f>
      </c>
      <c r="CJ593" s="196"/>
      <c r="CK593" s="192" t="s">
        <v>11</v>
      </c>
      <c r="CL593" s="193"/>
      <c r="CM593" s="193"/>
      <c r="CN593" s="193"/>
      <c r="CO593" s="193"/>
      <c r="CP593" s="193"/>
      <c r="CQ593" s="193"/>
      <c r="CR593" s="193"/>
      <c r="CS593" s="193"/>
      <c r="CT593" s="193"/>
      <c r="CU593" s="193"/>
      <c r="CV593" s="193"/>
      <c r="CW593" s="193"/>
      <c r="CX593" s="193"/>
      <c r="CY593" s="193"/>
      <c r="CZ593" s="193"/>
      <c r="DA593" s="193"/>
      <c r="DB593" s="193"/>
      <c r="DC593" s="193"/>
      <c r="DD593" s="193"/>
      <c r="DE593" s="193"/>
      <c r="DF593" s="193"/>
      <c r="DG593" s="193"/>
      <c r="DH593" s="193"/>
      <c r="DL593" s="187" t="s">
        <v>181</v>
      </c>
      <c r="DM593" s="187"/>
      <c r="DN593" s="187"/>
      <c r="DO593" s="187"/>
      <c r="DP593" s="187"/>
      <c r="DQ593" s="187"/>
      <c r="DR593" s="187"/>
      <c r="DS593" s="187"/>
      <c r="DT593" s="187"/>
      <c r="DU593" s="187"/>
      <c r="DV593" s="187"/>
      <c r="DW593" s="187"/>
      <c r="DX593" s="187"/>
      <c r="DY593" s="187"/>
      <c r="DZ593" s="187"/>
      <c r="EA593" s="187"/>
      <c r="EB593" s="187"/>
      <c r="EC593" s="187"/>
      <c r="ED593" s="187"/>
      <c r="EE593" s="187"/>
      <c r="EF593" s="187"/>
      <c r="EG593" s="187"/>
      <c r="EH593" s="187"/>
      <c r="EI593" s="187"/>
      <c r="EJ593" s="187"/>
      <c r="EK593" s="187"/>
      <c r="EL593" s="187"/>
      <c r="EM593" s="187"/>
      <c r="EN593" s="187"/>
      <c r="EO593" s="187"/>
      <c r="EP593" s="187"/>
      <c r="EQ593" s="187"/>
      <c r="ER593" s="187"/>
      <c r="ES593" s="187"/>
      <c r="ET593" s="187"/>
      <c r="EU593" s="187"/>
      <c r="EV593" s="187"/>
      <c r="EW593" s="187"/>
      <c r="EX593" s="187"/>
      <c r="EY593" s="187"/>
      <c r="EZ593" s="187"/>
      <c r="FA593" s="187"/>
      <c r="FB593" s="187"/>
      <c r="FC593" s="187"/>
      <c r="FD593" s="187"/>
      <c r="FE593" s="187"/>
      <c r="FF593" s="187"/>
      <c r="FG593" s="187"/>
      <c r="FH593" s="187"/>
      <c r="FI593" s="187"/>
      <c r="FJ593" s="187"/>
      <c r="FK593" s="187"/>
      <c r="FL593" s="187"/>
      <c r="FM593" s="187"/>
    </row>
    <row r="594" spans="2:169" ht="6.75" customHeight="1">
      <c r="B594" s="132"/>
      <c r="C594" s="134"/>
      <c r="D594" s="192"/>
      <c r="E594" s="193"/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B594" s="9"/>
      <c r="AC594" s="9"/>
      <c r="AD594" s="195">
        <f>IF(HZ575="Легкая и пищевая промышленность","X","")</f>
      </c>
      <c r="AE594" s="196"/>
      <c r="AF594" s="188" t="s">
        <v>23</v>
      </c>
      <c r="AG594" s="189"/>
      <c r="AH594" s="189"/>
      <c r="AI594" s="189"/>
      <c r="AJ594" s="189"/>
      <c r="AK594" s="189"/>
      <c r="AL594" s="189"/>
      <c r="AM594" s="189"/>
      <c r="AN594" s="189"/>
      <c r="AO594" s="189"/>
      <c r="AP594" s="189"/>
      <c r="AQ594" s="189"/>
      <c r="AR594" s="189"/>
      <c r="AS594" s="189"/>
      <c r="AT594" s="189"/>
      <c r="AU594" s="189"/>
      <c r="AV594" s="189"/>
      <c r="AW594" s="189"/>
      <c r="AX594" s="189"/>
      <c r="AY594" s="189"/>
      <c r="AZ594" s="189"/>
      <c r="BA594" s="189"/>
      <c r="BB594" s="189"/>
      <c r="BC594" s="189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197"/>
      <c r="CJ594" s="198"/>
      <c r="CK594" s="192"/>
      <c r="CL594" s="193"/>
      <c r="CM594" s="193"/>
      <c r="CN594" s="193"/>
      <c r="CO594" s="193"/>
      <c r="CP594" s="193"/>
      <c r="CQ594" s="193"/>
      <c r="CR594" s="193"/>
      <c r="CS594" s="193"/>
      <c r="CT594" s="193"/>
      <c r="CU594" s="193"/>
      <c r="CV594" s="193"/>
      <c r="CW594" s="193"/>
      <c r="CX594" s="193"/>
      <c r="CY594" s="193"/>
      <c r="CZ594" s="193"/>
      <c r="DA594" s="193"/>
      <c r="DB594" s="193"/>
      <c r="DC594" s="193"/>
      <c r="DD594" s="193"/>
      <c r="DE594" s="193"/>
      <c r="DF594" s="193"/>
      <c r="DG594" s="193"/>
      <c r="DH594" s="193"/>
      <c r="DL594" s="187"/>
      <c r="DM594" s="187"/>
      <c r="DN594" s="187"/>
      <c r="DO594" s="187"/>
      <c r="DP594" s="187"/>
      <c r="DQ594" s="187"/>
      <c r="DR594" s="187"/>
      <c r="DS594" s="187"/>
      <c r="DT594" s="187"/>
      <c r="DU594" s="187"/>
      <c r="DV594" s="187"/>
      <c r="DW594" s="187"/>
      <c r="DX594" s="187"/>
      <c r="DY594" s="187"/>
      <c r="DZ594" s="187"/>
      <c r="EA594" s="187"/>
      <c r="EB594" s="187"/>
      <c r="EC594" s="187"/>
      <c r="ED594" s="187"/>
      <c r="EE594" s="187"/>
      <c r="EF594" s="187"/>
      <c r="EG594" s="187"/>
      <c r="EH594" s="187"/>
      <c r="EI594" s="187"/>
      <c r="EJ594" s="187"/>
      <c r="EK594" s="187"/>
      <c r="EL594" s="187"/>
      <c r="EM594" s="187"/>
      <c r="EN594" s="187"/>
      <c r="EO594" s="187"/>
      <c r="EP594" s="187"/>
      <c r="EQ594" s="187"/>
      <c r="ER594" s="187"/>
      <c r="ES594" s="187"/>
      <c r="ET594" s="187"/>
      <c r="EU594" s="187"/>
      <c r="EV594" s="187"/>
      <c r="EW594" s="187"/>
      <c r="EX594" s="187"/>
      <c r="EY594" s="187"/>
      <c r="EZ594" s="187"/>
      <c r="FA594" s="187"/>
      <c r="FB594" s="187"/>
      <c r="FC594" s="187"/>
      <c r="FD594" s="187"/>
      <c r="FE594" s="187"/>
      <c r="FF594" s="187"/>
      <c r="FG594" s="187"/>
      <c r="FH594" s="187"/>
      <c r="FI594" s="187"/>
      <c r="FJ594" s="187"/>
      <c r="FK594" s="187"/>
      <c r="FL594" s="187"/>
      <c r="FM594" s="187"/>
    </row>
    <row r="595" spans="4:169" ht="6.75" customHeight="1" thickBot="1"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197"/>
      <c r="AE595" s="198"/>
      <c r="AF595" s="188"/>
      <c r="AG595" s="189"/>
      <c r="AH595" s="189"/>
      <c r="AI595" s="189"/>
      <c r="AJ595" s="189"/>
      <c r="AK595" s="189"/>
      <c r="AL595" s="189"/>
      <c r="AM595" s="189"/>
      <c r="AN595" s="189"/>
      <c r="AO595" s="189"/>
      <c r="AP595" s="189"/>
      <c r="AQ595" s="189"/>
      <c r="AR595" s="189"/>
      <c r="AS595" s="189"/>
      <c r="AT595" s="189"/>
      <c r="AU595" s="189"/>
      <c r="AV595" s="189"/>
      <c r="AW595" s="189"/>
      <c r="AX595" s="189"/>
      <c r="AY595" s="189"/>
      <c r="AZ595" s="189"/>
      <c r="BA595" s="189"/>
      <c r="BB595" s="189"/>
      <c r="BC595" s="189"/>
      <c r="BG595" s="126">
        <f>IF(""="Вооруженные силы","X","")</f>
      </c>
      <c r="BH595" s="128"/>
      <c r="BI595" s="192" t="s">
        <v>10</v>
      </c>
      <c r="BJ595" s="193"/>
      <c r="BK595" s="193"/>
      <c r="BL595" s="193"/>
      <c r="BM595" s="193"/>
      <c r="BN595" s="193"/>
      <c r="BO595" s="193"/>
      <c r="BP595" s="193"/>
      <c r="BQ595" s="193"/>
      <c r="BR595" s="193"/>
      <c r="BS595" s="193"/>
      <c r="BT595" s="193"/>
      <c r="BU595" s="193"/>
      <c r="BV595" s="193"/>
      <c r="BW595" s="193"/>
      <c r="BX595" s="193"/>
      <c r="BY595" s="193"/>
      <c r="BZ595" s="193"/>
      <c r="CA595" s="193"/>
      <c r="CB595" s="193"/>
      <c r="CC595" s="193"/>
      <c r="CD595" s="193"/>
      <c r="CE595" s="193"/>
      <c r="CF595" s="193"/>
      <c r="CG595" s="9"/>
      <c r="CH595" s="9">
        <v>26</v>
      </c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L595" s="41"/>
      <c r="DM595" s="41"/>
      <c r="DN595" s="41"/>
      <c r="DO595" s="41"/>
      <c r="DP595" s="41"/>
      <c r="DQ595" s="41"/>
      <c r="DR595" s="41"/>
      <c r="DS595" s="41"/>
      <c r="DT595" s="41"/>
      <c r="DU595" s="41"/>
      <c r="DV595" s="41"/>
      <c r="DW595" s="41"/>
      <c r="DX595" s="41"/>
      <c r="DY595" s="41"/>
      <c r="DZ595" s="41"/>
      <c r="EA595" s="41"/>
      <c r="EB595" s="41"/>
      <c r="EC595" s="41"/>
      <c r="ED595" s="41"/>
      <c r="EE595" s="41"/>
      <c r="EF595" s="41"/>
      <c r="EG595" s="41"/>
      <c r="EH595" s="41"/>
      <c r="EI595" s="41"/>
      <c r="EJ595" s="41"/>
      <c r="EK595" s="41"/>
      <c r="EL595" s="41"/>
      <c r="EM595" s="41"/>
      <c r="EN595" s="41"/>
      <c r="EO595" s="41"/>
      <c r="EP595" s="41"/>
      <c r="EQ595" s="41"/>
      <c r="ER595" s="41"/>
      <c r="ES595" s="41"/>
      <c r="ET595" s="41"/>
      <c r="EU595" s="41"/>
      <c r="EV595" s="41"/>
      <c r="EW595" s="41"/>
      <c r="EX595" s="41"/>
      <c r="EY595" s="41"/>
      <c r="EZ595" s="41"/>
      <c r="FA595" s="41"/>
      <c r="FB595" s="41"/>
      <c r="FC595" s="41"/>
      <c r="FD595" s="41"/>
      <c r="FE595" s="41"/>
      <c r="FF595" s="41"/>
      <c r="FG595" s="41"/>
      <c r="FH595" s="41"/>
      <c r="FI595" s="41"/>
      <c r="FJ595" s="41"/>
      <c r="FK595" s="41"/>
      <c r="FL595" s="41"/>
      <c r="FM595" s="41"/>
    </row>
    <row r="596" spans="2:112" ht="6.75" customHeight="1">
      <c r="B596" s="126">
        <f>IF(HZ575="Информатика и телекоммуникации","X","")</f>
      </c>
      <c r="C596" s="128"/>
      <c r="D596" s="188" t="s">
        <v>22</v>
      </c>
      <c r="E596" s="189"/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89"/>
      <c r="T596" s="189"/>
      <c r="U596" s="189"/>
      <c r="V596" s="189"/>
      <c r="W596" s="189"/>
      <c r="X596" s="189"/>
      <c r="Y596" s="189"/>
      <c r="Z596" s="189"/>
      <c r="AA596" s="189"/>
      <c r="AB596" s="9"/>
      <c r="AC596" s="9"/>
      <c r="BG596" s="132"/>
      <c r="BH596" s="134"/>
      <c r="BI596" s="192"/>
      <c r="BJ596" s="193"/>
      <c r="BK596" s="193"/>
      <c r="BL596" s="193"/>
      <c r="BM596" s="193"/>
      <c r="BN596" s="193"/>
      <c r="BO596" s="193"/>
      <c r="BP596" s="193"/>
      <c r="BQ596" s="193"/>
      <c r="BR596" s="193"/>
      <c r="BS596" s="193"/>
      <c r="BT596" s="193"/>
      <c r="BU596" s="193"/>
      <c r="BV596" s="193"/>
      <c r="BW596" s="193"/>
      <c r="BX596" s="193"/>
      <c r="BY596" s="193"/>
      <c r="BZ596" s="193"/>
      <c r="CA596" s="193"/>
      <c r="CB596" s="193"/>
      <c r="CC596" s="193"/>
      <c r="CD596" s="193"/>
      <c r="CE596" s="193"/>
      <c r="CF596" s="193"/>
      <c r="CG596" s="9"/>
      <c r="CH596" s="9"/>
      <c r="CI596" s="195">
        <f>IF(""="Сельское хозяйство","X","")</f>
      </c>
      <c r="CJ596" s="196"/>
      <c r="CK596" s="192" t="s">
        <v>13</v>
      </c>
      <c r="CL596" s="193"/>
      <c r="CM596" s="193"/>
      <c r="CN596" s="193"/>
      <c r="CO596" s="193"/>
      <c r="CP596" s="193"/>
      <c r="CQ596" s="193"/>
      <c r="CR596" s="193"/>
      <c r="CS596" s="193"/>
      <c r="CT596" s="193"/>
      <c r="CU596" s="193"/>
      <c r="CV596" s="193"/>
      <c r="CW596" s="193"/>
      <c r="CX596" s="193"/>
      <c r="CY596" s="193"/>
      <c r="CZ596" s="193"/>
      <c r="DA596" s="193"/>
      <c r="DB596" s="193"/>
      <c r="DC596" s="193"/>
      <c r="DD596" s="193"/>
      <c r="DE596" s="193"/>
      <c r="DF596" s="193"/>
      <c r="DG596" s="193"/>
      <c r="DH596" s="193"/>
    </row>
    <row r="597" spans="2:149" ht="6.75" customHeight="1">
      <c r="B597" s="132"/>
      <c r="C597" s="134"/>
      <c r="D597" s="188"/>
      <c r="E597" s="189"/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89"/>
      <c r="S597" s="189"/>
      <c r="T597" s="189"/>
      <c r="U597" s="189"/>
      <c r="V597" s="189"/>
      <c r="W597" s="189"/>
      <c r="X597" s="189"/>
      <c r="Y597" s="189"/>
      <c r="Z597" s="189"/>
      <c r="AA597" s="189"/>
      <c r="AB597" s="9"/>
      <c r="AC597" s="9"/>
      <c r="AD597" s="195">
        <f>IF(HZ575="Топливно Энергетический Комплекс","X","")</f>
      </c>
      <c r="AE597" s="196"/>
      <c r="AF597" s="188" t="s">
        <v>26</v>
      </c>
      <c r="AG597" s="189"/>
      <c r="AH597" s="189"/>
      <c r="AI597" s="189"/>
      <c r="AJ597" s="189"/>
      <c r="AK597" s="189"/>
      <c r="AL597" s="189"/>
      <c r="AM597" s="189"/>
      <c r="AN597" s="189"/>
      <c r="AO597" s="189"/>
      <c r="AP597" s="189"/>
      <c r="AQ597" s="189"/>
      <c r="AR597" s="189"/>
      <c r="AS597" s="189"/>
      <c r="AT597" s="189"/>
      <c r="AU597" s="189"/>
      <c r="AV597" s="189"/>
      <c r="AW597" s="189"/>
      <c r="AX597" s="189"/>
      <c r="AY597" s="189"/>
      <c r="AZ597" s="189"/>
      <c r="BA597" s="189"/>
      <c r="BB597" s="189"/>
      <c r="BC597" s="18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197"/>
      <c r="CJ597" s="198"/>
      <c r="CK597" s="192"/>
      <c r="CL597" s="193"/>
      <c r="CM597" s="193"/>
      <c r="CN597" s="193"/>
      <c r="CO597" s="193"/>
      <c r="CP597" s="193"/>
      <c r="CQ597" s="193"/>
      <c r="CR597" s="193"/>
      <c r="CS597" s="193"/>
      <c r="CT597" s="193"/>
      <c r="CU597" s="193"/>
      <c r="CV597" s="193"/>
      <c r="CW597" s="193"/>
      <c r="CX597" s="193"/>
      <c r="CY597" s="193"/>
      <c r="CZ597" s="193"/>
      <c r="DA597" s="193"/>
      <c r="DB597" s="193"/>
      <c r="DC597" s="193"/>
      <c r="DD597" s="193"/>
      <c r="DE597" s="193"/>
      <c r="DF597" s="193"/>
      <c r="DG597" s="193"/>
      <c r="DH597" s="193"/>
      <c r="DL597" s="125" t="s">
        <v>236</v>
      </c>
      <c r="DM597" s="125"/>
      <c r="DN597" s="125"/>
      <c r="DO597" s="125"/>
      <c r="DP597" s="125"/>
      <c r="DQ597" s="125"/>
      <c r="DR597" s="125"/>
      <c r="DS597" s="125"/>
      <c r="DT597" s="125"/>
      <c r="DU597" s="125"/>
      <c r="DV597" s="125"/>
      <c r="DW597" s="125"/>
      <c r="DX597" s="125"/>
      <c r="DY597" s="125"/>
      <c r="DZ597" s="125"/>
      <c r="EA597" s="125"/>
      <c r="EB597" s="125"/>
      <c r="EC597" s="125"/>
      <c r="ED597" s="125"/>
      <c r="EE597" s="125"/>
      <c r="EF597" s="125"/>
      <c r="EG597" s="125"/>
      <c r="EH597" s="125"/>
      <c r="EI597" s="125"/>
      <c r="EJ597" s="125"/>
      <c r="EK597" s="125"/>
      <c r="EL597" s="125"/>
      <c r="EM597" s="125"/>
      <c r="EN597" s="125"/>
      <c r="EO597" s="125"/>
      <c r="EP597" s="125"/>
      <c r="EQ597" s="125"/>
      <c r="ER597" s="125"/>
      <c r="ES597" s="125"/>
    </row>
    <row r="598" spans="30:166" ht="6.75" customHeight="1">
      <c r="AD598" s="197"/>
      <c r="AE598" s="198"/>
      <c r="AF598" s="188"/>
      <c r="AG598" s="189"/>
      <c r="AH598" s="189"/>
      <c r="AI598" s="189"/>
      <c r="AJ598" s="189"/>
      <c r="AK598" s="189"/>
      <c r="AL598" s="189"/>
      <c r="AM598" s="189"/>
      <c r="AN598" s="189"/>
      <c r="AO598" s="189"/>
      <c r="AP598" s="189"/>
      <c r="AQ598" s="189"/>
      <c r="AR598" s="189"/>
      <c r="AS598" s="189"/>
      <c r="AT598" s="189"/>
      <c r="AU598" s="189"/>
      <c r="AV598" s="189"/>
      <c r="AW598" s="189"/>
      <c r="AX598" s="189"/>
      <c r="AY598" s="189"/>
      <c r="AZ598" s="189"/>
      <c r="BA598" s="189"/>
      <c r="BB598" s="189"/>
      <c r="BC598" s="189"/>
      <c r="BG598" s="126">
        <f>IF(""="Транспорт и связь","X","")</f>
      </c>
      <c r="BH598" s="128"/>
      <c r="BI598" s="192" t="s">
        <v>12</v>
      </c>
      <c r="BJ598" s="193"/>
      <c r="BK598" s="193"/>
      <c r="BL598" s="193"/>
      <c r="BM598" s="193"/>
      <c r="BN598" s="193"/>
      <c r="BO598" s="193"/>
      <c r="BP598" s="193"/>
      <c r="BQ598" s="193"/>
      <c r="BR598" s="193"/>
      <c r="BS598" s="193"/>
      <c r="BT598" s="193"/>
      <c r="BU598" s="193"/>
      <c r="BV598" s="193"/>
      <c r="BW598" s="193"/>
      <c r="BX598" s="193"/>
      <c r="BY598" s="193"/>
      <c r="BZ598" s="193"/>
      <c r="CA598" s="193"/>
      <c r="CB598" s="193"/>
      <c r="CC598" s="193"/>
      <c r="CD598" s="193"/>
      <c r="CE598" s="193"/>
      <c r="CF598" s="193"/>
      <c r="CG598" s="9"/>
      <c r="CH598" s="9">
        <v>26</v>
      </c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L598" s="125"/>
      <c r="DM598" s="125"/>
      <c r="DN598" s="125"/>
      <c r="DO598" s="125"/>
      <c r="DP598" s="125"/>
      <c r="DQ598" s="125"/>
      <c r="DR598" s="125"/>
      <c r="DS598" s="125"/>
      <c r="DT598" s="125"/>
      <c r="DU598" s="125"/>
      <c r="DV598" s="125"/>
      <c r="DW598" s="125"/>
      <c r="DX598" s="125"/>
      <c r="DY598" s="125"/>
      <c r="DZ598" s="125"/>
      <c r="EA598" s="125"/>
      <c r="EB598" s="125"/>
      <c r="EC598" s="125"/>
      <c r="ED598" s="125"/>
      <c r="EE598" s="125"/>
      <c r="EF598" s="125"/>
      <c r="EG598" s="125"/>
      <c r="EH598" s="125"/>
      <c r="EI598" s="125"/>
      <c r="EJ598" s="125"/>
      <c r="EK598" s="125"/>
      <c r="EL598" s="125"/>
      <c r="EM598" s="125"/>
      <c r="EN598" s="125"/>
      <c r="EO598" s="125"/>
      <c r="EP598" s="125"/>
      <c r="EQ598" s="125"/>
      <c r="ER598" s="125"/>
      <c r="ES598" s="125"/>
      <c r="EV598" s="126">
        <f>IF(""="1","X","")</f>
      </c>
      <c r="EW598" s="128"/>
      <c r="EX598" s="129" t="s">
        <v>144</v>
      </c>
      <c r="EY598" s="130"/>
      <c r="EZ598" s="130"/>
      <c r="FA598" s="130"/>
      <c r="FB598" s="131"/>
      <c r="FC598" s="126">
        <f>IF(""="0","X","")</f>
      </c>
      <c r="FD598" s="128"/>
      <c r="FE598" s="129" t="s">
        <v>145</v>
      </c>
      <c r="FF598" s="130"/>
      <c r="FG598" s="130"/>
      <c r="FH598" s="130"/>
      <c r="FI598" s="130"/>
      <c r="FJ598" s="130"/>
    </row>
    <row r="599" spans="2:166" ht="6.75" customHeight="1">
      <c r="B599" s="126">
        <f>IF(HZ575="Химия, парфюмерия, фармацевтика","X","")</f>
      </c>
      <c r="C599" s="128"/>
      <c r="D599" s="188" t="s">
        <v>25</v>
      </c>
      <c r="E599" s="189"/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89"/>
      <c r="T599" s="189"/>
      <c r="U599" s="189"/>
      <c r="V599" s="189"/>
      <c r="W599" s="189"/>
      <c r="X599" s="189"/>
      <c r="Y599" s="189"/>
      <c r="Z599" s="189"/>
      <c r="AA599" s="189"/>
      <c r="AB599" s="9"/>
      <c r="AC599" s="9"/>
      <c r="BG599" s="132"/>
      <c r="BH599" s="134"/>
      <c r="BI599" s="192"/>
      <c r="BJ599" s="193"/>
      <c r="BK599" s="193"/>
      <c r="BL599" s="193"/>
      <c r="BM599" s="193"/>
      <c r="BN599" s="193"/>
      <c r="BO599" s="193"/>
      <c r="BP599" s="193"/>
      <c r="BQ599" s="193"/>
      <c r="BR599" s="193"/>
      <c r="BS599" s="193"/>
      <c r="BT599" s="193"/>
      <c r="BU599" s="193"/>
      <c r="BV599" s="193"/>
      <c r="BW599" s="193"/>
      <c r="BX599" s="193"/>
      <c r="BY599" s="193"/>
      <c r="BZ599" s="193"/>
      <c r="CA599" s="193"/>
      <c r="CB599" s="193"/>
      <c r="CC599" s="193"/>
      <c r="CD599" s="193"/>
      <c r="CE599" s="193"/>
      <c r="CF599" s="193"/>
      <c r="CG599" s="9"/>
      <c r="CH599" s="9"/>
      <c r="CI599" s="195">
        <f>IF(""="Финансы, банковское дело","X","")</f>
      </c>
      <c r="CJ599" s="196"/>
      <c r="CK599" s="192" t="s">
        <v>15</v>
      </c>
      <c r="CL599" s="193"/>
      <c r="CM599" s="193"/>
      <c r="CN599" s="193"/>
      <c r="CO599" s="193"/>
      <c r="CP599" s="193"/>
      <c r="CQ599" s="193"/>
      <c r="CR599" s="193"/>
      <c r="CS599" s="193"/>
      <c r="CT599" s="193"/>
      <c r="CU599" s="193"/>
      <c r="CV599" s="193"/>
      <c r="CW599" s="193"/>
      <c r="CX599" s="193"/>
      <c r="CY599" s="193"/>
      <c r="CZ599" s="193"/>
      <c r="DA599" s="193"/>
      <c r="DB599" s="193"/>
      <c r="DC599" s="193"/>
      <c r="DD599" s="193"/>
      <c r="DE599" s="193"/>
      <c r="DF599" s="193"/>
      <c r="DG599" s="193"/>
      <c r="DH599" s="193"/>
      <c r="DL599" s="125"/>
      <c r="DM599" s="125"/>
      <c r="DN599" s="125"/>
      <c r="DO599" s="125"/>
      <c r="DP599" s="125"/>
      <c r="DQ599" s="125"/>
      <c r="DR599" s="125"/>
      <c r="DS599" s="125"/>
      <c r="DT599" s="125"/>
      <c r="DU599" s="125"/>
      <c r="DV599" s="125"/>
      <c r="DW599" s="125"/>
      <c r="DX599" s="125"/>
      <c r="DY599" s="125"/>
      <c r="DZ599" s="125"/>
      <c r="EA599" s="125"/>
      <c r="EB599" s="125"/>
      <c r="EC599" s="125"/>
      <c r="ED599" s="125"/>
      <c r="EE599" s="125"/>
      <c r="EF599" s="125"/>
      <c r="EG599" s="125"/>
      <c r="EH599" s="125"/>
      <c r="EI599" s="125"/>
      <c r="EJ599" s="125"/>
      <c r="EK599" s="125"/>
      <c r="EL599" s="125"/>
      <c r="EM599" s="125"/>
      <c r="EN599" s="125"/>
      <c r="EO599" s="125"/>
      <c r="EP599" s="125"/>
      <c r="EQ599" s="125"/>
      <c r="ER599" s="125"/>
      <c r="ES599" s="125"/>
      <c r="EV599" s="132"/>
      <c r="EW599" s="134"/>
      <c r="EX599" s="129"/>
      <c r="EY599" s="130"/>
      <c r="EZ599" s="130"/>
      <c r="FA599" s="130"/>
      <c r="FB599" s="131"/>
      <c r="FC599" s="132"/>
      <c r="FD599" s="134"/>
      <c r="FE599" s="129"/>
      <c r="FF599" s="130"/>
      <c r="FG599" s="130"/>
      <c r="FH599" s="130"/>
      <c r="FI599" s="130"/>
      <c r="FJ599" s="130"/>
    </row>
    <row r="600" spans="2:149" ht="6.75" customHeight="1">
      <c r="B600" s="132"/>
      <c r="C600" s="134"/>
      <c r="D600" s="188"/>
      <c r="E600" s="189"/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  <c r="S600" s="189"/>
      <c r="T600" s="189"/>
      <c r="U600" s="189"/>
      <c r="V600" s="189"/>
      <c r="W600" s="189"/>
      <c r="X600" s="189"/>
      <c r="Y600" s="189"/>
      <c r="Z600" s="189"/>
      <c r="AA600" s="189"/>
      <c r="AB600" s="9"/>
      <c r="AC600" s="9"/>
      <c r="AD600" s="195">
        <f>IF(HZ575="Здравоохранение (коммерческое)","X","")</f>
      </c>
      <c r="AE600" s="196"/>
      <c r="AF600" s="188" t="s">
        <v>21</v>
      </c>
      <c r="AG600" s="189"/>
      <c r="AH600" s="189"/>
      <c r="AI600" s="189"/>
      <c r="AJ600" s="189"/>
      <c r="AK600" s="189"/>
      <c r="AL600" s="189"/>
      <c r="AM600" s="189"/>
      <c r="AN600" s="189"/>
      <c r="AO600" s="189"/>
      <c r="AP600" s="189"/>
      <c r="AQ600" s="189"/>
      <c r="AR600" s="189"/>
      <c r="AS600" s="189"/>
      <c r="AT600" s="189"/>
      <c r="AU600" s="189"/>
      <c r="AV600" s="189"/>
      <c r="AW600" s="189"/>
      <c r="AX600" s="189"/>
      <c r="AY600" s="189"/>
      <c r="AZ600" s="189"/>
      <c r="BA600" s="189"/>
      <c r="BB600" s="189"/>
      <c r="BC600" s="18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197"/>
      <c r="CJ600" s="198"/>
      <c r="CK600" s="192"/>
      <c r="CL600" s="193"/>
      <c r="CM600" s="193"/>
      <c r="CN600" s="193"/>
      <c r="CO600" s="193"/>
      <c r="CP600" s="193"/>
      <c r="CQ600" s="193"/>
      <c r="CR600" s="193"/>
      <c r="CS600" s="193"/>
      <c r="CT600" s="193"/>
      <c r="CU600" s="193"/>
      <c r="CV600" s="193"/>
      <c r="CW600" s="193"/>
      <c r="CX600" s="193"/>
      <c r="CY600" s="193"/>
      <c r="CZ600" s="193"/>
      <c r="DA600" s="193"/>
      <c r="DB600" s="193"/>
      <c r="DC600" s="193"/>
      <c r="DD600" s="193"/>
      <c r="DE600" s="193"/>
      <c r="DF600" s="193"/>
      <c r="DG600" s="193"/>
      <c r="DH600" s="193"/>
      <c r="DL600" s="125"/>
      <c r="DM600" s="125"/>
      <c r="DN600" s="125"/>
      <c r="DO600" s="125"/>
      <c r="DP600" s="125"/>
      <c r="DQ600" s="125"/>
      <c r="DR600" s="125"/>
      <c r="DS600" s="125"/>
      <c r="DT600" s="125"/>
      <c r="DU600" s="125"/>
      <c r="DV600" s="125"/>
      <c r="DW600" s="125"/>
      <c r="DX600" s="125"/>
      <c r="DY600" s="125"/>
      <c r="DZ600" s="125"/>
      <c r="EA600" s="125"/>
      <c r="EB600" s="125"/>
      <c r="EC600" s="125"/>
      <c r="ED600" s="125"/>
      <c r="EE600" s="125"/>
      <c r="EF600" s="125"/>
      <c r="EG600" s="125"/>
      <c r="EH600" s="125"/>
      <c r="EI600" s="125"/>
      <c r="EJ600" s="125"/>
      <c r="EK600" s="125"/>
      <c r="EL600" s="125"/>
      <c r="EM600" s="125"/>
      <c r="EN600" s="125"/>
      <c r="EO600" s="125"/>
      <c r="EP600" s="125"/>
      <c r="EQ600" s="125"/>
      <c r="ER600" s="125"/>
      <c r="ES600" s="125"/>
    </row>
    <row r="601" spans="30:112" ht="6.75" customHeight="1">
      <c r="AD601" s="197"/>
      <c r="AE601" s="198"/>
      <c r="AF601" s="188"/>
      <c r="AG601" s="189"/>
      <c r="AH601" s="189"/>
      <c r="AI601" s="189"/>
      <c r="AJ601" s="189"/>
      <c r="AK601" s="189"/>
      <c r="AL601" s="189"/>
      <c r="AM601" s="189"/>
      <c r="AN601" s="189"/>
      <c r="AO601" s="189"/>
      <c r="AP601" s="189"/>
      <c r="AQ601" s="189"/>
      <c r="AR601" s="189"/>
      <c r="AS601" s="189"/>
      <c r="AT601" s="189"/>
      <c r="AU601" s="189"/>
      <c r="AV601" s="189"/>
      <c r="AW601" s="189"/>
      <c r="AX601" s="189"/>
      <c r="AY601" s="189"/>
      <c r="AZ601" s="189"/>
      <c r="BA601" s="189"/>
      <c r="BB601" s="189"/>
      <c r="BC601" s="189"/>
      <c r="BG601" s="126">
        <f>IF(""="Торговля розничная","X","")</f>
      </c>
      <c r="BH601" s="128"/>
      <c r="BI601" s="192" t="s">
        <v>14</v>
      </c>
      <c r="BJ601" s="193"/>
      <c r="BK601" s="193"/>
      <c r="BL601" s="193"/>
      <c r="BM601" s="193"/>
      <c r="BN601" s="193"/>
      <c r="BO601" s="193"/>
      <c r="BP601" s="193"/>
      <c r="BQ601" s="193"/>
      <c r="BR601" s="193"/>
      <c r="BS601" s="193"/>
      <c r="BT601" s="193"/>
      <c r="BU601" s="193"/>
      <c r="BV601" s="193"/>
      <c r="BW601" s="193"/>
      <c r="BX601" s="193"/>
      <c r="BY601" s="193"/>
      <c r="BZ601" s="193"/>
      <c r="CA601" s="193"/>
      <c r="CB601" s="193"/>
      <c r="CC601" s="193"/>
      <c r="CD601" s="193"/>
      <c r="CE601" s="193"/>
      <c r="CF601" s="193"/>
      <c r="CG601" s="9"/>
      <c r="CH601" s="9">
        <v>26</v>
      </c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</row>
    <row r="602" spans="2:149" ht="6.75" customHeight="1">
      <c r="B602" s="126">
        <f>IF(HZ575="Здравоохранение (государственное)","X","")</f>
      </c>
      <c r="C602" s="128"/>
      <c r="D602" s="188" t="s">
        <v>27</v>
      </c>
      <c r="E602" s="189"/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89"/>
      <c r="T602" s="189"/>
      <c r="U602" s="189"/>
      <c r="V602" s="189"/>
      <c r="W602" s="189"/>
      <c r="X602" s="189"/>
      <c r="Y602" s="189"/>
      <c r="Z602" s="189"/>
      <c r="AA602" s="189"/>
      <c r="AB602" s="9"/>
      <c r="AC602" s="9"/>
      <c r="AF602" s="189" t="s">
        <v>24</v>
      </c>
      <c r="AG602" s="189"/>
      <c r="AH602" s="189"/>
      <c r="AI602" s="189"/>
      <c r="AJ602" s="189"/>
      <c r="AK602" s="189"/>
      <c r="AL602" s="189"/>
      <c r="AM602" s="189"/>
      <c r="AN602" s="189"/>
      <c r="AO602" s="189"/>
      <c r="AP602" s="189"/>
      <c r="AQ602" s="189"/>
      <c r="AR602" s="189"/>
      <c r="AS602" s="189"/>
      <c r="AT602" s="189"/>
      <c r="AU602" s="189"/>
      <c r="AV602" s="189"/>
      <c r="AW602" s="189"/>
      <c r="AX602" s="189"/>
      <c r="AY602" s="189"/>
      <c r="AZ602" s="189"/>
      <c r="BA602" s="189"/>
      <c r="BB602" s="189"/>
      <c r="BC602" s="189"/>
      <c r="BD602" s="31"/>
      <c r="BG602" s="132"/>
      <c r="BH602" s="134"/>
      <c r="BI602" s="192"/>
      <c r="BJ602" s="193"/>
      <c r="BK602" s="193"/>
      <c r="BL602" s="193"/>
      <c r="BM602" s="193"/>
      <c r="BN602" s="193"/>
      <c r="BO602" s="193"/>
      <c r="BP602" s="193"/>
      <c r="BQ602" s="193"/>
      <c r="BR602" s="193"/>
      <c r="BS602" s="193"/>
      <c r="BT602" s="193"/>
      <c r="BU602" s="193"/>
      <c r="BV602" s="193"/>
      <c r="BW602" s="193"/>
      <c r="BX602" s="193"/>
      <c r="BY602" s="193"/>
      <c r="BZ602" s="193"/>
      <c r="CA602" s="193"/>
      <c r="CB602" s="193"/>
      <c r="CC602" s="193"/>
      <c r="CD602" s="193"/>
      <c r="CE602" s="193"/>
      <c r="CF602" s="193"/>
      <c r="CG602" s="9"/>
      <c r="CH602" s="9"/>
      <c r="CI602" s="195">
        <f>IF(""="Реклама, PR-Агенства, СМИ","X","")</f>
      </c>
      <c r="CJ602" s="196"/>
      <c r="CK602" s="192" t="s">
        <v>17</v>
      </c>
      <c r="CL602" s="193"/>
      <c r="CM602" s="193"/>
      <c r="CN602" s="193"/>
      <c r="CO602" s="193"/>
      <c r="CP602" s="193"/>
      <c r="CQ602" s="193"/>
      <c r="CR602" s="193"/>
      <c r="CS602" s="193"/>
      <c r="CT602" s="193"/>
      <c r="CU602" s="193"/>
      <c r="CV602" s="193"/>
      <c r="CW602" s="193"/>
      <c r="CX602" s="193"/>
      <c r="CY602" s="193"/>
      <c r="CZ602" s="193"/>
      <c r="DA602" s="193"/>
      <c r="DB602" s="193"/>
      <c r="DC602" s="193"/>
      <c r="DD602" s="193"/>
      <c r="DE602" s="193"/>
      <c r="DF602" s="193"/>
      <c r="DG602" s="193"/>
      <c r="DH602" s="193"/>
      <c r="DI602" s="31"/>
      <c r="DL602" s="175" t="s">
        <v>237</v>
      </c>
      <c r="DM602" s="175"/>
      <c r="DN602" s="175"/>
      <c r="DO602" s="175"/>
      <c r="DP602" s="175"/>
      <c r="DQ602" s="175"/>
      <c r="DR602" s="175"/>
      <c r="DS602" s="175"/>
      <c r="DT602" s="175"/>
      <c r="DU602" s="175"/>
      <c r="DV602" s="175"/>
      <c r="DW602" s="175"/>
      <c r="DX602" s="175"/>
      <c r="DY602" s="175"/>
      <c r="DZ602" s="175"/>
      <c r="EA602" s="175"/>
      <c r="EB602" s="175"/>
      <c r="EC602" s="175"/>
      <c r="ED602" s="175"/>
      <c r="EE602" s="175"/>
      <c r="EF602" s="175"/>
      <c r="EG602" s="175"/>
      <c r="EH602" s="175"/>
      <c r="EI602" s="175"/>
      <c r="EJ602" s="175"/>
      <c r="EK602" s="175"/>
      <c r="EL602" s="175"/>
      <c r="EM602" s="175"/>
      <c r="EN602" s="175"/>
      <c r="EO602" s="175"/>
      <c r="EP602" s="175"/>
      <c r="EQ602" s="175"/>
      <c r="ER602" s="175"/>
      <c r="ES602" s="175"/>
    </row>
    <row r="603" spans="2:166" ht="6.75" customHeight="1">
      <c r="B603" s="132"/>
      <c r="C603" s="134"/>
      <c r="D603" s="188"/>
      <c r="E603" s="189"/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89"/>
      <c r="T603" s="189"/>
      <c r="U603" s="189"/>
      <c r="V603" s="189"/>
      <c r="W603" s="189"/>
      <c r="X603" s="189"/>
      <c r="Y603" s="189"/>
      <c r="Z603" s="189"/>
      <c r="AA603" s="189"/>
      <c r="AB603" s="9"/>
      <c r="AC603" s="9"/>
      <c r="AD603" s="195">
        <f>IF(HZ575="Добывающая пром-ть (кроме Топливно Энергетический Комплекс)","X","")</f>
      </c>
      <c r="AE603" s="196"/>
      <c r="AF603" s="189"/>
      <c r="AG603" s="189"/>
      <c r="AH603" s="189"/>
      <c r="AI603" s="189"/>
      <c r="AJ603" s="189"/>
      <c r="AK603" s="189"/>
      <c r="AL603" s="189"/>
      <c r="AM603" s="189"/>
      <c r="AN603" s="189"/>
      <c r="AO603" s="189"/>
      <c r="AP603" s="189"/>
      <c r="AQ603" s="189"/>
      <c r="AR603" s="189"/>
      <c r="AS603" s="189"/>
      <c r="AT603" s="189"/>
      <c r="AU603" s="189"/>
      <c r="AV603" s="189"/>
      <c r="AW603" s="189"/>
      <c r="AX603" s="189"/>
      <c r="AY603" s="189"/>
      <c r="AZ603" s="189"/>
      <c r="BA603" s="189"/>
      <c r="BB603" s="189"/>
      <c r="BC603" s="189"/>
      <c r="BD603" s="31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197"/>
      <c r="CJ603" s="198"/>
      <c r="CK603" s="192"/>
      <c r="CL603" s="193"/>
      <c r="CM603" s="193"/>
      <c r="CN603" s="193"/>
      <c r="CO603" s="193"/>
      <c r="CP603" s="193"/>
      <c r="CQ603" s="193"/>
      <c r="CR603" s="193"/>
      <c r="CS603" s="193"/>
      <c r="CT603" s="193"/>
      <c r="CU603" s="193"/>
      <c r="CV603" s="193"/>
      <c r="CW603" s="193"/>
      <c r="CX603" s="193"/>
      <c r="CY603" s="193"/>
      <c r="CZ603" s="193"/>
      <c r="DA603" s="193"/>
      <c r="DB603" s="193"/>
      <c r="DC603" s="193"/>
      <c r="DD603" s="193"/>
      <c r="DE603" s="193"/>
      <c r="DF603" s="193"/>
      <c r="DG603" s="193"/>
      <c r="DH603" s="193"/>
      <c r="DI603" s="31"/>
      <c r="DL603" s="175"/>
      <c r="DM603" s="175"/>
      <c r="DN603" s="175"/>
      <c r="DO603" s="175"/>
      <c r="DP603" s="175"/>
      <c r="DQ603" s="175"/>
      <c r="DR603" s="175"/>
      <c r="DS603" s="175"/>
      <c r="DT603" s="175"/>
      <c r="DU603" s="175"/>
      <c r="DV603" s="175"/>
      <c r="DW603" s="175"/>
      <c r="DX603" s="175"/>
      <c r="DY603" s="175"/>
      <c r="DZ603" s="175"/>
      <c r="EA603" s="175"/>
      <c r="EB603" s="175"/>
      <c r="EC603" s="175"/>
      <c r="ED603" s="175"/>
      <c r="EE603" s="175"/>
      <c r="EF603" s="175"/>
      <c r="EG603" s="175"/>
      <c r="EH603" s="175"/>
      <c r="EI603" s="175"/>
      <c r="EJ603" s="175"/>
      <c r="EK603" s="175"/>
      <c r="EL603" s="175"/>
      <c r="EM603" s="175"/>
      <c r="EN603" s="175"/>
      <c r="EO603" s="175"/>
      <c r="EP603" s="175"/>
      <c r="EQ603" s="175"/>
      <c r="ER603" s="175"/>
      <c r="ES603" s="175"/>
      <c r="EV603" s="126">
        <f>IF(""="1","X","")</f>
      </c>
      <c r="EW603" s="128"/>
      <c r="EX603" s="129" t="s">
        <v>144</v>
      </c>
      <c r="EY603" s="130"/>
      <c r="EZ603" s="130"/>
      <c r="FA603" s="130"/>
      <c r="FB603" s="131"/>
      <c r="FC603" s="126">
        <f>IF(""="0","X","")</f>
      </c>
      <c r="FD603" s="128"/>
      <c r="FE603" s="129" t="s">
        <v>145</v>
      </c>
      <c r="FF603" s="130"/>
      <c r="FG603" s="130"/>
      <c r="FH603" s="130"/>
      <c r="FI603" s="130"/>
      <c r="FJ603" s="130"/>
    </row>
    <row r="604" spans="30:166" ht="6.75" customHeight="1">
      <c r="AD604" s="197"/>
      <c r="AE604" s="198"/>
      <c r="AF604" s="189"/>
      <c r="AG604" s="189"/>
      <c r="AH604" s="189"/>
      <c r="AI604" s="189"/>
      <c r="AJ604" s="189"/>
      <c r="AK604" s="189"/>
      <c r="AL604" s="189"/>
      <c r="AM604" s="189"/>
      <c r="AN604" s="189"/>
      <c r="AO604" s="189"/>
      <c r="AP604" s="189"/>
      <c r="AQ604" s="189"/>
      <c r="AR604" s="189"/>
      <c r="AS604" s="189"/>
      <c r="AT604" s="189"/>
      <c r="AU604" s="189"/>
      <c r="AV604" s="189"/>
      <c r="AW604" s="189"/>
      <c r="AX604" s="189"/>
      <c r="AY604" s="189"/>
      <c r="AZ604" s="189"/>
      <c r="BA604" s="189"/>
      <c r="BB604" s="189"/>
      <c r="BC604" s="189"/>
      <c r="BD604" s="31"/>
      <c r="BG604" s="126">
        <f>IF(""="Издательская деятельность","X","")</f>
      </c>
      <c r="BH604" s="128"/>
      <c r="BI604" s="192" t="s">
        <v>16</v>
      </c>
      <c r="BJ604" s="193"/>
      <c r="BK604" s="193"/>
      <c r="BL604" s="193"/>
      <c r="BM604" s="193"/>
      <c r="BN604" s="193"/>
      <c r="BO604" s="193"/>
      <c r="BP604" s="193"/>
      <c r="BQ604" s="193"/>
      <c r="BR604" s="193"/>
      <c r="BS604" s="193"/>
      <c r="BT604" s="193"/>
      <c r="BU604" s="193"/>
      <c r="BV604" s="193"/>
      <c r="BW604" s="193"/>
      <c r="BX604" s="193"/>
      <c r="BY604" s="193"/>
      <c r="BZ604" s="193"/>
      <c r="CA604" s="193"/>
      <c r="CB604" s="193"/>
      <c r="CC604" s="193"/>
      <c r="CD604" s="193"/>
      <c r="CE604" s="193"/>
      <c r="CF604" s="193"/>
      <c r="CG604" s="9"/>
      <c r="CH604" s="9">
        <v>26</v>
      </c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1"/>
      <c r="DL604" s="175"/>
      <c r="DM604" s="175"/>
      <c r="DN604" s="175"/>
      <c r="DO604" s="175"/>
      <c r="DP604" s="175"/>
      <c r="DQ604" s="175"/>
      <c r="DR604" s="175"/>
      <c r="DS604" s="175"/>
      <c r="DT604" s="175"/>
      <c r="DU604" s="175"/>
      <c r="DV604" s="175"/>
      <c r="DW604" s="175"/>
      <c r="DX604" s="175"/>
      <c r="DY604" s="175"/>
      <c r="DZ604" s="175"/>
      <c r="EA604" s="175"/>
      <c r="EB604" s="175"/>
      <c r="EC604" s="175"/>
      <c r="ED604" s="175"/>
      <c r="EE604" s="175"/>
      <c r="EF604" s="175"/>
      <c r="EG604" s="175"/>
      <c r="EH604" s="175"/>
      <c r="EI604" s="175"/>
      <c r="EJ604" s="175"/>
      <c r="EK604" s="175"/>
      <c r="EL604" s="175"/>
      <c r="EM604" s="175"/>
      <c r="EN604" s="175"/>
      <c r="EO604" s="175"/>
      <c r="EP604" s="175"/>
      <c r="EQ604" s="175"/>
      <c r="ER604" s="175"/>
      <c r="ES604" s="175"/>
      <c r="EV604" s="132"/>
      <c r="EW604" s="134"/>
      <c r="EX604" s="129"/>
      <c r="EY604" s="130"/>
      <c r="EZ604" s="130"/>
      <c r="FA604" s="130"/>
      <c r="FB604" s="131"/>
      <c r="FC604" s="132"/>
      <c r="FD604" s="134"/>
      <c r="FE604" s="129"/>
      <c r="FF604" s="130"/>
      <c r="FG604" s="130"/>
      <c r="FH604" s="130"/>
      <c r="FI604" s="130"/>
      <c r="FJ604" s="130"/>
    </row>
    <row r="605" spans="2:149" ht="6.75" customHeight="1">
      <c r="B605" s="126">
        <f>IF(HZ575="Машиностроение и металлообработка","X","")</f>
      </c>
      <c r="C605" s="128"/>
      <c r="D605" s="188" t="s">
        <v>29</v>
      </c>
      <c r="E605" s="189"/>
      <c r="F605" s="189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  <c r="Q605" s="189"/>
      <c r="R605" s="189"/>
      <c r="S605" s="189"/>
      <c r="T605" s="189"/>
      <c r="U605" s="189"/>
      <c r="V605" s="189"/>
      <c r="W605" s="189"/>
      <c r="X605" s="189"/>
      <c r="Y605" s="189"/>
      <c r="Z605" s="189"/>
      <c r="AA605" s="189"/>
      <c r="AB605" s="9"/>
      <c r="AC605" s="9"/>
      <c r="AD605" s="3"/>
      <c r="AE605" s="3"/>
      <c r="AF605" s="189"/>
      <c r="AG605" s="189"/>
      <c r="AH605" s="189"/>
      <c r="AI605" s="189"/>
      <c r="AJ605" s="189"/>
      <c r="AK605" s="189"/>
      <c r="AL605" s="189"/>
      <c r="AM605" s="189"/>
      <c r="AN605" s="189"/>
      <c r="AO605" s="189"/>
      <c r="AP605" s="189"/>
      <c r="AQ605" s="189"/>
      <c r="AR605" s="189"/>
      <c r="AS605" s="189"/>
      <c r="AT605" s="189"/>
      <c r="AU605" s="189"/>
      <c r="AV605" s="189"/>
      <c r="AW605" s="189"/>
      <c r="AX605" s="189"/>
      <c r="AY605" s="189"/>
      <c r="AZ605" s="189"/>
      <c r="BA605" s="189"/>
      <c r="BB605" s="189"/>
      <c r="BC605" s="189"/>
      <c r="BD605" s="31"/>
      <c r="BG605" s="132"/>
      <c r="BH605" s="134"/>
      <c r="BI605" s="192"/>
      <c r="BJ605" s="193"/>
      <c r="BK605" s="193"/>
      <c r="BL605" s="193"/>
      <c r="BM605" s="193"/>
      <c r="BN605" s="193"/>
      <c r="BO605" s="193"/>
      <c r="BP605" s="193"/>
      <c r="BQ605" s="193"/>
      <c r="BR605" s="193"/>
      <c r="BS605" s="193"/>
      <c r="BT605" s="193"/>
      <c r="BU605" s="193"/>
      <c r="BV605" s="193"/>
      <c r="BW605" s="193"/>
      <c r="BX605" s="193"/>
      <c r="BY605" s="193"/>
      <c r="BZ605" s="193"/>
      <c r="CA605" s="193"/>
      <c r="CB605" s="193"/>
      <c r="CC605" s="193"/>
      <c r="CD605" s="193"/>
      <c r="CE605" s="193"/>
      <c r="CF605" s="193"/>
      <c r="CG605" s="9"/>
      <c r="CH605" s="9"/>
      <c r="CI605" s="195">
        <f>IF(""="Коммун. Хоз./Сфера услуг/Дор. сл.","X","")</f>
      </c>
      <c r="CJ605" s="196"/>
      <c r="CK605" s="192" t="s">
        <v>28</v>
      </c>
      <c r="CL605" s="193"/>
      <c r="CM605" s="193"/>
      <c r="CN605" s="193"/>
      <c r="CO605" s="193"/>
      <c r="CP605" s="193"/>
      <c r="CQ605" s="193"/>
      <c r="CR605" s="193"/>
      <c r="CS605" s="193"/>
      <c r="CT605" s="193"/>
      <c r="CU605" s="193"/>
      <c r="CV605" s="193"/>
      <c r="CW605" s="193"/>
      <c r="CX605" s="193"/>
      <c r="CY605" s="193"/>
      <c r="CZ605" s="193"/>
      <c r="DA605" s="193"/>
      <c r="DB605" s="193"/>
      <c r="DC605" s="193"/>
      <c r="DD605" s="193"/>
      <c r="DE605" s="193"/>
      <c r="DF605" s="193"/>
      <c r="DG605" s="193"/>
      <c r="DH605" s="193"/>
      <c r="DI605" s="31"/>
      <c r="DL605" s="175"/>
      <c r="DM605" s="175"/>
      <c r="DN605" s="175"/>
      <c r="DO605" s="175"/>
      <c r="DP605" s="175"/>
      <c r="DQ605" s="175"/>
      <c r="DR605" s="175"/>
      <c r="DS605" s="175"/>
      <c r="DT605" s="175"/>
      <c r="DU605" s="175"/>
      <c r="DV605" s="175"/>
      <c r="DW605" s="175"/>
      <c r="DX605" s="175"/>
      <c r="DY605" s="175"/>
      <c r="DZ605" s="175"/>
      <c r="EA605" s="175"/>
      <c r="EB605" s="175"/>
      <c r="EC605" s="175"/>
      <c r="ED605" s="175"/>
      <c r="EE605" s="175"/>
      <c r="EF605" s="175"/>
      <c r="EG605" s="175"/>
      <c r="EH605" s="175"/>
      <c r="EI605" s="175"/>
      <c r="EJ605" s="175"/>
      <c r="EK605" s="175"/>
      <c r="EL605" s="175"/>
      <c r="EM605" s="175"/>
      <c r="EN605" s="175"/>
      <c r="EO605" s="175"/>
      <c r="EP605" s="175"/>
      <c r="EQ605" s="175"/>
      <c r="ER605" s="175"/>
      <c r="ES605" s="175"/>
    </row>
    <row r="606" spans="2:112" ht="6.75" customHeight="1">
      <c r="B606" s="132"/>
      <c r="C606" s="134"/>
      <c r="D606" s="188"/>
      <c r="E606" s="189"/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189"/>
      <c r="U606" s="189"/>
      <c r="V606" s="189"/>
      <c r="W606" s="189"/>
      <c r="X606" s="189"/>
      <c r="Y606" s="189"/>
      <c r="Z606" s="189"/>
      <c r="AA606" s="189"/>
      <c r="AB606" s="9"/>
      <c r="AC606" s="9"/>
      <c r="AD606" s="195">
        <f>IF(HZ575="Правоохранительные органы, таможня","X","")</f>
      </c>
      <c r="AE606" s="196"/>
      <c r="AF606" s="188" t="s">
        <v>32</v>
      </c>
      <c r="AG606" s="189"/>
      <c r="AH606" s="189"/>
      <c r="AI606" s="189"/>
      <c r="AJ606" s="189"/>
      <c r="AK606" s="189"/>
      <c r="AL606" s="189"/>
      <c r="AM606" s="189"/>
      <c r="AN606" s="189"/>
      <c r="AO606" s="189"/>
      <c r="AP606" s="189"/>
      <c r="AQ606" s="189"/>
      <c r="AR606" s="189"/>
      <c r="AS606" s="189"/>
      <c r="AT606" s="189"/>
      <c r="AU606" s="189"/>
      <c r="AV606" s="189"/>
      <c r="AW606" s="189"/>
      <c r="AX606" s="189"/>
      <c r="AY606" s="189"/>
      <c r="AZ606" s="189"/>
      <c r="BA606" s="189"/>
      <c r="BB606" s="189"/>
      <c r="BC606" s="189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197"/>
      <c r="CJ606" s="198"/>
      <c r="CK606" s="192"/>
      <c r="CL606" s="193"/>
      <c r="CM606" s="193"/>
      <c r="CN606" s="193"/>
      <c r="CO606" s="193"/>
      <c r="CP606" s="193"/>
      <c r="CQ606" s="193"/>
      <c r="CR606" s="193"/>
      <c r="CS606" s="193"/>
      <c r="CT606" s="193"/>
      <c r="CU606" s="193"/>
      <c r="CV606" s="193"/>
      <c r="CW606" s="193"/>
      <c r="CX606" s="193"/>
      <c r="CY606" s="193"/>
      <c r="CZ606" s="193"/>
      <c r="DA606" s="193"/>
      <c r="DB606" s="193"/>
      <c r="DC606" s="193"/>
      <c r="DD606" s="193"/>
      <c r="DE606" s="193"/>
      <c r="DF606" s="193"/>
      <c r="DG606" s="193"/>
      <c r="DH606" s="193"/>
    </row>
    <row r="607" spans="4:112" ht="6.75" customHeight="1"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197"/>
      <c r="AE607" s="198"/>
      <c r="AF607" s="188"/>
      <c r="AG607" s="189"/>
      <c r="AH607" s="189"/>
      <c r="AI607" s="189"/>
      <c r="AJ607" s="189"/>
      <c r="AK607" s="189"/>
      <c r="AL607" s="189"/>
      <c r="AM607" s="189"/>
      <c r="AN607" s="189"/>
      <c r="AO607" s="189"/>
      <c r="AP607" s="189"/>
      <c r="AQ607" s="189"/>
      <c r="AR607" s="189"/>
      <c r="AS607" s="189"/>
      <c r="AT607" s="189"/>
      <c r="AU607" s="189"/>
      <c r="AV607" s="189"/>
      <c r="AW607" s="189"/>
      <c r="AX607" s="189"/>
      <c r="AY607" s="189"/>
      <c r="AZ607" s="189"/>
      <c r="BA607" s="189"/>
      <c r="BB607" s="189"/>
      <c r="BC607" s="189"/>
      <c r="BG607" s="126">
        <f>IF(""="Салоны красоты и здоровья","X","")</f>
      </c>
      <c r="BH607" s="128"/>
      <c r="BI607" s="192" t="s">
        <v>18</v>
      </c>
      <c r="BJ607" s="193"/>
      <c r="BK607" s="193"/>
      <c r="BL607" s="193"/>
      <c r="BM607" s="193"/>
      <c r="BN607" s="193"/>
      <c r="BO607" s="193"/>
      <c r="BP607" s="193"/>
      <c r="BQ607" s="193"/>
      <c r="BR607" s="193"/>
      <c r="BS607" s="193"/>
      <c r="BT607" s="193"/>
      <c r="BU607" s="193"/>
      <c r="BV607" s="193"/>
      <c r="BW607" s="193"/>
      <c r="BX607" s="193"/>
      <c r="BY607" s="193"/>
      <c r="BZ607" s="193"/>
      <c r="CA607" s="193"/>
      <c r="CB607" s="193"/>
      <c r="CC607" s="193"/>
      <c r="CD607" s="193"/>
      <c r="CE607" s="193"/>
      <c r="CF607" s="193"/>
      <c r="CG607" s="9"/>
      <c r="CH607" s="9">
        <v>26</v>
      </c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</row>
    <row r="608" spans="2:112" ht="6.75" customHeight="1">
      <c r="B608" s="126">
        <f>IF(HZ575="Юридические и нотариальные услуги","X","")</f>
      </c>
      <c r="C608" s="128"/>
      <c r="D608" s="188" t="s">
        <v>31</v>
      </c>
      <c r="E608" s="189"/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  <c r="S608" s="189"/>
      <c r="T608" s="189"/>
      <c r="U608" s="189"/>
      <c r="V608" s="189"/>
      <c r="W608" s="189"/>
      <c r="X608" s="189"/>
      <c r="Y608" s="189"/>
      <c r="Z608" s="189"/>
      <c r="AA608" s="189"/>
      <c r="AB608" s="9"/>
      <c r="AC608" s="9"/>
      <c r="AD608" s="3"/>
      <c r="AE608" s="3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G608" s="132"/>
      <c r="BH608" s="134"/>
      <c r="BI608" s="192"/>
      <c r="BJ608" s="193"/>
      <c r="BK608" s="193"/>
      <c r="BL608" s="193"/>
      <c r="BM608" s="193"/>
      <c r="BN608" s="193"/>
      <c r="BO608" s="193"/>
      <c r="BP608" s="193"/>
      <c r="BQ608" s="193"/>
      <c r="BR608" s="193"/>
      <c r="BS608" s="193"/>
      <c r="BT608" s="193"/>
      <c r="BU608" s="193"/>
      <c r="BV608" s="193"/>
      <c r="BW608" s="193"/>
      <c r="BX608" s="193"/>
      <c r="BY608" s="193"/>
      <c r="BZ608" s="193"/>
      <c r="CA608" s="193"/>
      <c r="CB608" s="193"/>
      <c r="CC608" s="193"/>
      <c r="CD608" s="193"/>
      <c r="CE608" s="193"/>
      <c r="CF608" s="193"/>
      <c r="CG608" s="9"/>
      <c r="CH608" s="9"/>
      <c r="CI608" s="195">
        <f>IF(""="Образование (коммерческое)","X","")</f>
      </c>
      <c r="CJ608" s="196"/>
      <c r="CK608" s="192" t="s">
        <v>19</v>
      </c>
      <c r="CL608" s="193"/>
      <c r="CM608" s="193"/>
      <c r="CN608" s="193"/>
      <c r="CO608" s="193"/>
      <c r="CP608" s="193"/>
      <c r="CQ608" s="193"/>
      <c r="CR608" s="193"/>
      <c r="CS608" s="193"/>
      <c r="CT608" s="193"/>
      <c r="CU608" s="193"/>
      <c r="CV608" s="193"/>
      <c r="CW608" s="193"/>
      <c r="CX608" s="193"/>
      <c r="CY608" s="193"/>
      <c r="CZ608" s="193"/>
      <c r="DA608" s="193"/>
      <c r="DB608" s="193"/>
      <c r="DC608" s="193"/>
      <c r="DD608" s="193"/>
      <c r="DE608" s="193"/>
      <c r="DF608" s="193"/>
      <c r="DG608" s="193"/>
      <c r="DH608" s="193"/>
    </row>
    <row r="609" spans="2:112" ht="6.75" customHeight="1">
      <c r="B609" s="132"/>
      <c r="C609" s="134"/>
      <c r="D609" s="188"/>
      <c r="E609" s="189"/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89"/>
      <c r="S609" s="189"/>
      <c r="T609" s="189"/>
      <c r="U609" s="189"/>
      <c r="V609" s="189"/>
      <c r="W609" s="189"/>
      <c r="X609" s="189"/>
      <c r="Y609" s="189"/>
      <c r="Z609" s="189"/>
      <c r="AA609" s="189"/>
      <c r="AB609" s="9"/>
      <c r="AC609" s="9"/>
      <c r="AD609" s="195">
        <f>IF(HZ575="Строительство, про-во стройматериалов","X","")</f>
      </c>
      <c r="AE609" s="196"/>
      <c r="AF609" s="189" t="s">
        <v>34</v>
      </c>
      <c r="AG609" s="189"/>
      <c r="AH609" s="189"/>
      <c r="AI609" s="189"/>
      <c r="AJ609" s="189"/>
      <c r="AK609" s="189"/>
      <c r="AL609" s="189"/>
      <c r="AM609" s="189"/>
      <c r="AN609" s="189"/>
      <c r="AO609" s="189"/>
      <c r="AP609" s="189"/>
      <c r="AQ609" s="189"/>
      <c r="AR609" s="189"/>
      <c r="AS609" s="189"/>
      <c r="AT609" s="189"/>
      <c r="AU609" s="189"/>
      <c r="AV609" s="189"/>
      <c r="AW609" s="189"/>
      <c r="AX609" s="189"/>
      <c r="AY609" s="189"/>
      <c r="AZ609" s="189"/>
      <c r="BA609" s="189"/>
      <c r="BB609" s="189"/>
      <c r="BC609" s="189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197"/>
      <c r="CJ609" s="198"/>
      <c r="CK609" s="192"/>
      <c r="CL609" s="193"/>
      <c r="CM609" s="193"/>
      <c r="CN609" s="193"/>
      <c r="CO609" s="193"/>
      <c r="CP609" s="193"/>
      <c r="CQ609" s="193"/>
      <c r="CR609" s="193"/>
      <c r="CS609" s="193"/>
      <c r="CT609" s="193"/>
      <c r="CU609" s="193"/>
      <c r="CV609" s="193"/>
      <c r="CW609" s="193"/>
      <c r="CX609" s="193"/>
      <c r="CY609" s="193"/>
      <c r="CZ609" s="193"/>
      <c r="DA609" s="193"/>
      <c r="DB609" s="193"/>
      <c r="DC609" s="193"/>
      <c r="DD609" s="193"/>
      <c r="DE609" s="193"/>
      <c r="DF609" s="193"/>
      <c r="DG609" s="193"/>
      <c r="DH609" s="193"/>
    </row>
    <row r="610" spans="4:112" ht="6.75" customHeight="1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3"/>
      <c r="AC610" s="3"/>
      <c r="AD610" s="197"/>
      <c r="AE610" s="198"/>
      <c r="AF610" s="189"/>
      <c r="AG610" s="189"/>
      <c r="AH610" s="189"/>
      <c r="AI610" s="189"/>
      <c r="AJ610" s="189"/>
      <c r="AK610" s="189"/>
      <c r="AL610" s="189"/>
      <c r="AM610" s="189"/>
      <c r="AN610" s="189"/>
      <c r="AO610" s="189"/>
      <c r="AP610" s="189"/>
      <c r="AQ610" s="189"/>
      <c r="AR610" s="189"/>
      <c r="AS610" s="189"/>
      <c r="AT610" s="189"/>
      <c r="AU610" s="189"/>
      <c r="AV610" s="189"/>
      <c r="AW610" s="189"/>
      <c r="AX610" s="189"/>
      <c r="AY610" s="189"/>
      <c r="AZ610" s="189"/>
      <c r="BA610" s="189"/>
      <c r="BB610" s="189"/>
      <c r="BC610" s="189"/>
      <c r="BG610" s="126">
        <f>IF(""="Образование (государственное)","X","")</f>
      </c>
      <c r="BH610" s="128"/>
      <c r="BI610" s="192" t="s">
        <v>20</v>
      </c>
      <c r="BJ610" s="193"/>
      <c r="BK610" s="193"/>
      <c r="BL610" s="193"/>
      <c r="BM610" s="193"/>
      <c r="BN610" s="193"/>
      <c r="BO610" s="193"/>
      <c r="BP610" s="193"/>
      <c r="BQ610" s="193"/>
      <c r="BR610" s="193"/>
      <c r="BS610" s="193"/>
      <c r="BT610" s="193"/>
      <c r="BU610" s="193"/>
      <c r="BV610" s="193"/>
      <c r="BW610" s="193"/>
      <c r="BX610" s="193"/>
      <c r="BY610" s="193"/>
      <c r="BZ610" s="193"/>
      <c r="CA610" s="193"/>
      <c r="CB610" s="193"/>
      <c r="CC610" s="193"/>
      <c r="CD610" s="193"/>
      <c r="CE610" s="193"/>
      <c r="CF610" s="193"/>
      <c r="CG610" s="9"/>
      <c r="CH610" s="9">
        <v>26</v>
      </c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</row>
    <row r="611" spans="2:112" ht="6.75" customHeight="1">
      <c r="B611" s="126">
        <f>IF(HZ575="Увеселительный, игорный и шоу-бизнес","X","")</f>
      </c>
      <c r="C611" s="128"/>
      <c r="D611" s="189" t="s">
        <v>33</v>
      </c>
      <c r="E611" s="189"/>
      <c r="F611" s="189"/>
      <c r="G611" s="189"/>
      <c r="H611" s="189"/>
      <c r="I611" s="189"/>
      <c r="J611" s="189"/>
      <c r="K611" s="189"/>
      <c r="L611" s="189"/>
      <c r="M611" s="189"/>
      <c r="N611" s="189"/>
      <c r="O611" s="189"/>
      <c r="P611" s="189"/>
      <c r="Q611" s="189"/>
      <c r="R611" s="189"/>
      <c r="S611" s="189"/>
      <c r="T611" s="189"/>
      <c r="U611" s="189"/>
      <c r="V611" s="189"/>
      <c r="W611" s="189"/>
      <c r="X611" s="189"/>
      <c r="Y611" s="189"/>
      <c r="Z611" s="189"/>
      <c r="AA611" s="189"/>
      <c r="AB611" s="9"/>
      <c r="AC611" s="9"/>
      <c r="AD611" s="3"/>
      <c r="AE611" s="3"/>
      <c r="AF611" s="189"/>
      <c r="AG611" s="189"/>
      <c r="AH611" s="189"/>
      <c r="AI611" s="189"/>
      <c r="AJ611" s="189"/>
      <c r="AK611" s="189"/>
      <c r="AL611" s="189"/>
      <c r="AM611" s="189"/>
      <c r="AN611" s="189"/>
      <c r="AO611" s="189"/>
      <c r="AP611" s="189"/>
      <c r="AQ611" s="189"/>
      <c r="AR611" s="189"/>
      <c r="AS611" s="189"/>
      <c r="AT611" s="189"/>
      <c r="AU611" s="189"/>
      <c r="AV611" s="189"/>
      <c r="AW611" s="189"/>
      <c r="AX611" s="189"/>
      <c r="AY611" s="189"/>
      <c r="AZ611" s="189"/>
      <c r="BA611" s="189"/>
      <c r="BB611" s="189"/>
      <c r="BC611" s="189"/>
      <c r="BG611" s="132"/>
      <c r="BH611" s="134"/>
      <c r="BI611" s="192"/>
      <c r="BJ611" s="193"/>
      <c r="BK611" s="193"/>
      <c r="BL611" s="193"/>
      <c r="BM611" s="193"/>
      <c r="BN611" s="193"/>
      <c r="BO611" s="193"/>
      <c r="BP611" s="193"/>
      <c r="BQ611" s="193"/>
      <c r="BR611" s="193"/>
      <c r="BS611" s="193"/>
      <c r="BT611" s="193"/>
      <c r="BU611" s="193"/>
      <c r="BV611" s="193"/>
      <c r="BW611" s="193"/>
      <c r="BX611" s="193"/>
      <c r="BY611" s="193"/>
      <c r="BZ611" s="193"/>
      <c r="CA611" s="193"/>
      <c r="CB611" s="193"/>
      <c r="CC611" s="193"/>
      <c r="CD611" s="193"/>
      <c r="CE611" s="193"/>
      <c r="CF611" s="193"/>
      <c r="CG611" s="9"/>
      <c r="CH611" s="9"/>
      <c r="CI611" s="195">
        <f>IF(""="Легкая и пищевая промышленность","X","")</f>
      </c>
      <c r="CJ611" s="196"/>
      <c r="CK611" s="188" t="s">
        <v>23</v>
      </c>
      <c r="CL611" s="189"/>
      <c r="CM611" s="189"/>
      <c r="CN611" s="189"/>
      <c r="CO611" s="189"/>
      <c r="CP611" s="189"/>
      <c r="CQ611" s="189"/>
      <c r="CR611" s="189"/>
      <c r="CS611" s="189"/>
      <c r="CT611" s="189"/>
      <c r="CU611" s="189"/>
      <c r="CV611" s="189"/>
      <c r="CW611" s="189"/>
      <c r="CX611" s="189"/>
      <c r="CY611" s="189"/>
      <c r="CZ611" s="189"/>
      <c r="DA611" s="189"/>
      <c r="DB611" s="189"/>
      <c r="DC611" s="189"/>
      <c r="DD611" s="189"/>
      <c r="DE611" s="189"/>
      <c r="DF611" s="189"/>
      <c r="DG611" s="189"/>
      <c r="DH611" s="189"/>
    </row>
    <row r="612" spans="2:112" ht="6.75" customHeight="1">
      <c r="B612" s="132"/>
      <c r="C612" s="134"/>
      <c r="D612" s="189"/>
      <c r="E612" s="189"/>
      <c r="F612" s="189"/>
      <c r="G612" s="189"/>
      <c r="H612" s="189"/>
      <c r="I612" s="189"/>
      <c r="J612" s="189"/>
      <c r="K612" s="189"/>
      <c r="L612" s="189"/>
      <c r="M612" s="189"/>
      <c r="N612" s="189"/>
      <c r="O612" s="189"/>
      <c r="P612" s="189"/>
      <c r="Q612" s="189"/>
      <c r="R612" s="189"/>
      <c r="S612" s="189"/>
      <c r="T612" s="189"/>
      <c r="U612" s="189"/>
      <c r="V612" s="189"/>
      <c r="W612" s="189"/>
      <c r="X612" s="189"/>
      <c r="Y612" s="189"/>
      <c r="Z612" s="189"/>
      <c r="AA612" s="189"/>
      <c r="AB612" s="9"/>
      <c r="AC612" s="9"/>
      <c r="AD612" s="3"/>
      <c r="AE612" s="3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197"/>
      <c r="CJ612" s="198"/>
      <c r="CK612" s="188"/>
      <c r="CL612" s="189"/>
      <c r="CM612" s="189"/>
      <c r="CN612" s="189"/>
      <c r="CO612" s="189"/>
      <c r="CP612" s="189"/>
      <c r="CQ612" s="189"/>
      <c r="CR612" s="189"/>
      <c r="CS612" s="189"/>
      <c r="CT612" s="189"/>
      <c r="CU612" s="189"/>
      <c r="CV612" s="189"/>
      <c r="CW612" s="189"/>
      <c r="CX612" s="189"/>
      <c r="CY612" s="189"/>
      <c r="CZ612" s="189"/>
      <c r="DA612" s="189"/>
      <c r="DB612" s="189"/>
      <c r="DC612" s="189"/>
      <c r="DD612" s="189"/>
      <c r="DE612" s="189"/>
      <c r="DF612" s="189"/>
      <c r="DG612" s="189"/>
      <c r="DH612" s="189"/>
    </row>
    <row r="613" spans="4:86" ht="6.75" customHeight="1">
      <c r="D613" s="189"/>
      <c r="E613" s="189"/>
      <c r="F613" s="189"/>
      <c r="G613" s="189"/>
      <c r="H613" s="189"/>
      <c r="I613" s="189"/>
      <c r="J613" s="189"/>
      <c r="K613" s="189"/>
      <c r="L613" s="189"/>
      <c r="M613" s="189"/>
      <c r="N613" s="189"/>
      <c r="O613" s="189"/>
      <c r="P613" s="189"/>
      <c r="Q613" s="189"/>
      <c r="R613" s="189"/>
      <c r="S613" s="189"/>
      <c r="T613" s="189"/>
      <c r="U613" s="189"/>
      <c r="V613" s="189"/>
      <c r="W613" s="189"/>
      <c r="X613" s="189"/>
      <c r="Y613" s="189"/>
      <c r="Z613" s="189"/>
      <c r="AA613" s="189"/>
      <c r="AB613" s="3"/>
      <c r="AC613" s="3"/>
      <c r="AD613" s="195">
        <f>IF(HZ575="Торговля оптовая, посреднич/риэлт. деят-ть","X","")</f>
      </c>
      <c r="AE613" s="196"/>
      <c r="AF613" s="189" t="s">
        <v>257</v>
      </c>
      <c r="AG613" s="189"/>
      <c r="AH613" s="189"/>
      <c r="AI613" s="189"/>
      <c r="AJ613" s="189"/>
      <c r="AK613" s="189"/>
      <c r="AL613" s="189"/>
      <c r="AM613" s="189"/>
      <c r="AN613" s="189"/>
      <c r="AO613" s="189"/>
      <c r="AP613" s="189"/>
      <c r="AQ613" s="189"/>
      <c r="AR613" s="189"/>
      <c r="AS613" s="189"/>
      <c r="AT613" s="189"/>
      <c r="AU613" s="189"/>
      <c r="AV613" s="189"/>
      <c r="AW613" s="189"/>
      <c r="AX613" s="189"/>
      <c r="AY613" s="189"/>
      <c r="AZ613" s="189"/>
      <c r="BA613" s="189"/>
      <c r="BB613" s="189"/>
      <c r="BC613" s="189"/>
      <c r="BG613" s="126">
        <f>IF(""="Информатика и телекоммуникации","X","")</f>
      </c>
      <c r="BH613" s="128"/>
      <c r="BI613" s="188" t="s">
        <v>22</v>
      </c>
      <c r="BJ613" s="189"/>
      <c r="BK613" s="189"/>
      <c r="BL613" s="189"/>
      <c r="BM613" s="189"/>
      <c r="BN613" s="189"/>
      <c r="BO613" s="189"/>
      <c r="BP613" s="189"/>
      <c r="BQ613" s="189"/>
      <c r="BR613" s="189"/>
      <c r="BS613" s="189"/>
      <c r="BT613" s="189"/>
      <c r="BU613" s="189"/>
      <c r="BV613" s="189"/>
      <c r="BW613" s="189"/>
      <c r="BX613" s="189"/>
      <c r="BY613" s="189"/>
      <c r="BZ613" s="189"/>
      <c r="CA613" s="189"/>
      <c r="CB613" s="189"/>
      <c r="CC613" s="189"/>
      <c r="CD613" s="189"/>
      <c r="CE613" s="189"/>
      <c r="CF613" s="189"/>
      <c r="CG613" s="9"/>
      <c r="CH613" s="9"/>
    </row>
    <row r="614" spans="4:112" ht="6.75" customHeight="1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3"/>
      <c r="AC614" s="3"/>
      <c r="AD614" s="197"/>
      <c r="AE614" s="198"/>
      <c r="AF614" s="189"/>
      <c r="AG614" s="189"/>
      <c r="AH614" s="189"/>
      <c r="AI614" s="189"/>
      <c r="AJ614" s="189"/>
      <c r="AK614" s="189"/>
      <c r="AL614" s="189"/>
      <c r="AM614" s="189"/>
      <c r="AN614" s="189"/>
      <c r="AO614" s="189"/>
      <c r="AP614" s="189"/>
      <c r="AQ614" s="189"/>
      <c r="AR614" s="189"/>
      <c r="AS614" s="189"/>
      <c r="AT614" s="189"/>
      <c r="AU614" s="189"/>
      <c r="AV614" s="189"/>
      <c r="AW614" s="189"/>
      <c r="AX614" s="189"/>
      <c r="AY614" s="189"/>
      <c r="AZ614" s="189"/>
      <c r="BA614" s="189"/>
      <c r="BB614" s="189"/>
      <c r="BC614" s="189"/>
      <c r="BG614" s="132"/>
      <c r="BH614" s="134"/>
      <c r="BI614" s="188"/>
      <c r="BJ614" s="189"/>
      <c r="BK614" s="189"/>
      <c r="BL614" s="189"/>
      <c r="BM614" s="189"/>
      <c r="BN614" s="189"/>
      <c r="BO614" s="189"/>
      <c r="BP614" s="189"/>
      <c r="BQ614" s="189"/>
      <c r="BR614" s="189"/>
      <c r="BS614" s="189"/>
      <c r="BT614" s="189"/>
      <c r="BU614" s="189"/>
      <c r="BV614" s="189"/>
      <c r="BW614" s="189"/>
      <c r="BX614" s="189"/>
      <c r="BY614" s="189"/>
      <c r="BZ614" s="189"/>
      <c r="CA614" s="189"/>
      <c r="CB614" s="189"/>
      <c r="CC614" s="189"/>
      <c r="CD614" s="189"/>
      <c r="CE614" s="189"/>
      <c r="CF614" s="189"/>
      <c r="CG614" s="9"/>
      <c r="CH614" s="9"/>
      <c r="CI614" s="195">
        <f>IF(""="Топливно Энергетический Комплекс","X","")</f>
      </c>
      <c r="CJ614" s="196"/>
      <c r="CK614" s="188" t="s">
        <v>26</v>
      </c>
      <c r="CL614" s="189"/>
      <c r="CM614" s="189"/>
      <c r="CN614" s="189"/>
      <c r="CO614" s="189"/>
      <c r="CP614" s="189"/>
      <c r="CQ614" s="189"/>
      <c r="CR614" s="189"/>
      <c r="CS614" s="189"/>
      <c r="CT614" s="189"/>
      <c r="CU614" s="189"/>
      <c r="CV614" s="189"/>
      <c r="CW614" s="189"/>
      <c r="CX614" s="189"/>
      <c r="CY614" s="189"/>
      <c r="CZ614" s="189"/>
      <c r="DA614" s="189"/>
      <c r="DB614" s="189"/>
      <c r="DC614" s="189"/>
      <c r="DD614" s="189"/>
      <c r="DE614" s="189"/>
      <c r="DF614" s="189"/>
      <c r="DG614" s="189"/>
      <c r="DH614" s="189"/>
    </row>
    <row r="615" spans="2:112" ht="6.75" customHeight="1">
      <c r="B615" s="126">
        <f>IF(HZ575="Частное детективное/охраное предприятие","X","")</f>
      </c>
      <c r="C615" s="128"/>
      <c r="D615" s="189" t="s">
        <v>35</v>
      </c>
      <c r="E615" s="189"/>
      <c r="F615" s="189"/>
      <c r="G615" s="189"/>
      <c r="H615" s="189"/>
      <c r="I615" s="189"/>
      <c r="J615" s="189"/>
      <c r="K615" s="189"/>
      <c r="L615" s="189"/>
      <c r="M615" s="189"/>
      <c r="N615" s="189"/>
      <c r="O615" s="189"/>
      <c r="P615" s="189"/>
      <c r="Q615" s="189"/>
      <c r="R615" s="189"/>
      <c r="S615" s="189"/>
      <c r="T615" s="189"/>
      <c r="U615" s="189"/>
      <c r="V615" s="189"/>
      <c r="W615" s="189"/>
      <c r="X615" s="189"/>
      <c r="Y615" s="189"/>
      <c r="Z615" s="189"/>
      <c r="AA615" s="189"/>
      <c r="AB615" s="9"/>
      <c r="AC615" s="9"/>
      <c r="AD615" s="3"/>
      <c r="AE615" s="3"/>
      <c r="AF615" s="189"/>
      <c r="AG615" s="189"/>
      <c r="AH615" s="189"/>
      <c r="AI615" s="189"/>
      <c r="AJ615" s="189"/>
      <c r="AK615" s="189"/>
      <c r="AL615" s="189"/>
      <c r="AM615" s="189"/>
      <c r="AN615" s="189"/>
      <c r="AO615" s="189"/>
      <c r="AP615" s="189"/>
      <c r="AQ615" s="189"/>
      <c r="AR615" s="189"/>
      <c r="AS615" s="189"/>
      <c r="AT615" s="189"/>
      <c r="AU615" s="189"/>
      <c r="AV615" s="189"/>
      <c r="AW615" s="189"/>
      <c r="AX615" s="189"/>
      <c r="AY615" s="189"/>
      <c r="AZ615" s="189"/>
      <c r="BA615" s="189"/>
      <c r="BB615" s="189"/>
      <c r="BC615" s="189"/>
      <c r="CI615" s="197"/>
      <c r="CJ615" s="198"/>
      <c r="CK615" s="188"/>
      <c r="CL615" s="189"/>
      <c r="CM615" s="189"/>
      <c r="CN615" s="189"/>
      <c r="CO615" s="189"/>
      <c r="CP615" s="189"/>
      <c r="CQ615" s="189"/>
      <c r="CR615" s="189"/>
      <c r="CS615" s="189"/>
      <c r="CT615" s="189"/>
      <c r="CU615" s="189"/>
      <c r="CV615" s="189"/>
      <c r="CW615" s="189"/>
      <c r="CX615" s="189"/>
      <c r="CY615" s="189"/>
      <c r="CZ615" s="189"/>
      <c r="DA615" s="189"/>
      <c r="DB615" s="189"/>
      <c r="DC615" s="189"/>
      <c r="DD615" s="189"/>
      <c r="DE615" s="189"/>
      <c r="DF615" s="189"/>
      <c r="DG615" s="189"/>
      <c r="DH615" s="189"/>
    </row>
    <row r="616" spans="2:113" ht="6.75" customHeight="1">
      <c r="B616" s="132"/>
      <c r="C616" s="134"/>
      <c r="D616" s="189"/>
      <c r="E616" s="189"/>
      <c r="F616" s="189"/>
      <c r="G616" s="189"/>
      <c r="H616" s="189"/>
      <c r="I616" s="189"/>
      <c r="J616" s="189"/>
      <c r="K616" s="189"/>
      <c r="L616" s="189"/>
      <c r="M616" s="189"/>
      <c r="N616" s="189"/>
      <c r="O616" s="189"/>
      <c r="P616" s="189"/>
      <c r="Q616" s="189"/>
      <c r="R616" s="189"/>
      <c r="S616" s="189"/>
      <c r="T616" s="189"/>
      <c r="U616" s="189"/>
      <c r="V616" s="189"/>
      <c r="W616" s="189"/>
      <c r="X616" s="189"/>
      <c r="Y616" s="189"/>
      <c r="Z616" s="189"/>
      <c r="AA616" s="189"/>
      <c r="AB616" s="9"/>
      <c r="AC616" s="9"/>
      <c r="AF616" s="199" t="s">
        <v>244</v>
      </c>
      <c r="AG616" s="199"/>
      <c r="AH616" s="199"/>
      <c r="AI616" s="199"/>
      <c r="AJ616" s="199"/>
      <c r="AK616" s="199"/>
      <c r="AL616" s="199"/>
      <c r="AM616" s="199"/>
      <c r="AN616" s="199"/>
      <c r="AO616" s="199"/>
      <c r="AP616" s="199"/>
      <c r="AQ616" s="199"/>
      <c r="AR616" s="199"/>
      <c r="AS616" s="199"/>
      <c r="AT616" s="199"/>
      <c r="AU616" s="199"/>
      <c r="AV616" s="199"/>
      <c r="AW616" s="199"/>
      <c r="AX616" s="199"/>
      <c r="AY616" s="199"/>
      <c r="AZ616" s="199"/>
      <c r="BA616" s="199"/>
      <c r="BB616" s="199"/>
      <c r="BC616" s="199"/>
      <c r="BD616" s="31"/>
      <c r="BG616" s="126">
        <f>IF(""="Химия, парфюмерия, фармацевтика","X","")</f>
      </c>
      <c r="BH616" s="128"/>
      <c r="BI616" s="188" t="s">
        <v>25</v>
      </c>
      <c r="BJ616" s="189"/>
      <c r="BK616" s="189"/>
      <c r="BL616" s="189"/>
      <c r="BM616" s="189"/>
      <c r="BN616" s="189"/>
      <c r="BO616" s="189"/>
      <c r="BP616" s="189"/>
      <c r="BQ616" s="189"/>
      <c r="BR616" s="189"/>
      <c r="BS616" s="189"/>
      <c r="BT616" s="189"/>
      <c r="BU616" s="189"/>
      <c r="BV616" s="189"/>
      <c r="BW616" s="189"/>
      <c r="BX616" s="189"/>
      <c r="BY616" s="189"/>
      <c r="BZ616" s="189"/>
      <c r="CA616" s="189"/>
      <c r="CB616" s="189"/>
      <c r="CC616" s="189"/>
      <c r="CD616" s="189"/>
      <c r="CE616" s="189"/>
      <c r="CF616" s="189"/>
      <c r="CG616" s="9"/>
      <c r="CH616" s="9"/>
      <c r="DI616" s="31"/>
    </row>
    <row r="617" spans="4:113" ht="6.75" customHeight="1">
      <c r="D617" s="189"/>
      <c r="E617" s="189"/>
      <c r="F617" s="189"/>
      <c r="G617" s="189"/>
      <c r="H617" s="189"/>
      <c r="I617" s="189"/>
      <c r="J617" s="189"/>
      <c r="K617" s="189"/>
      <c r="L617" s="189"/>
      <c r="M617" s="189"/>
      <c r="N617" s="189"/>
      <c r="O617" s="189"/>
      <c r="P617" s="189"/>
      <c r="Q617" s="189"/>
      <c r="R617" s="189"/>
      <c r="S617" s="189"/>
      <c r="T617" s="189"/>
      <c r="U617" s="189"/>
      <c r="V617" s="189"/>
      <c r="W617" s="189"/>
      <c r="X617" s="189"/>
      <c r="Y617" s="189"/>
      <c r="Z617" s="189"/>
      <c r="AA617" s="189"/>
      <c r="AB617" s="3"/>
      <c r="AC617" s="3"/>
      <c r="AD617" s="195">
        <f>IF(HZ575="Обществееное питание, предприятия быстрого обслуживания","X","")</f>
      </c>
      <c r="AE617" s="196"/>
      <c r="AF617" s="199"/>
      <c r="AG617" s="199"/>
      <c r="AH617" s="199"/>
      <c r="AI617" s="199"/>
      <c r="AJ617" s="199"/>
      <c r="AK617" s="199"/>
      <c r="AL617" s="199"/>
      <c r="AM617" s="199"/>
      <c r="AN617" s="199"/>
      <c r="AO617" s="199"/>
      <c r="AP617" s="199"/>
      <c r="AQ617" s="199"/>
      <c r="AR617" s="199"/>
      <c r="AS617" s="199"/>
      <c r="AT617" s="199"/>
      <c r="AU617" s="199"/>
      <c r="AV617" s="199"/>
      <c r="AW617" s="199"/>
      <c r="AX617" s="199"/>
      <c r="AY617" s="199"/>
      <c r="AZ617" s="199"/>
      <c r="BA617" s="199"/>
      <c r="BB617" s="199"/>
      <c r="BC617" s="199"/>
      <c r="BD617" s="31"/>
      <c r="BG617" s="132"/>
      <c r="BH617" s="134"/>
      <c r="BI617" s="188"/>
      <c r="BJ617" s="189"/>
      <c r="BK617" s="189"/>
      <c r="BL617" s="189"/>
      <c r="BM617" s="189"/>
      <c r="BN617" s="189"/>
      <c r="BO617" s="189"/>
      <c r="BP617" s="189"/>
      <c r="BQ617" s="189"/>
      <c r="BR617" s="189"/>
      <c r="BS617" s="189"/>
      <c r="BT617" s="189"/>
      <c r="BU617" s="189"/>
      <c r="BV617" s="189"/>
      <c r="BW617" s="189"/>
      <c r="BX617" s="189"/>
      <c r="BY617" s="189"/>
      <c r="BZ617" s="189"/>
      <c r="CA617" s="189"/>
      <c r="CB617" s="189"/>
      <c r="CC617" s="189"/>
      <c r="CD617" s="189"/>
      <c r="CE617" s="189"/>
      <c r="CF617" s="189"/>
      <c r="CG617" s="9"/>
      <c r="CH617" s="9"/>
      <c r="CI617" s="195">
        <f>IF(""="Здравоохранение (коммерческое)","X","")</f>
      </c>
      <c r="CJ617" s="196"/>
      <c r="CK617" s="188" t="s">
        <v>21</v>
      </c>
      <c r="CL617" s="189"/>
      <c r="CM617" s="189"/>
      <c r="CN617" s="189"/>
      <c r="CO617" s="189"/>
      <c r="CP617" s="189"/>
      <c r="CQ617" s="189"/>
      <c r="CR617" s="189"/>
      <c r="CS617" s="189"/>
      <c r="CT617" s="189"/>
      <c r="CU617" s="189"/>
      <c r="CV617" s="189"/>
      <c r="CW617" s="189"/>
      <c r="CX617" s="189"/>
      <c r="CY617" s="189"/>
      <c r="CZ617" s="189"/>
      <c r="DA617" s="189"/>
      <c r="DB617" s="189"/>
      <c r="DC617" s="189"/>
      <c r="DD617" s="189"/>
      <c r="DE617" s="189"/>
      <c r="DF617" s="189"/>
      <c r="DG617" s="189"/>
      <c r="DH617" s="189"/>
      <c r="DI617" s="31"/>
    </row>
    <row r="618" spans="30:113" ht="6.75" customHeight="1">
      <c r="AD618" s="197"/>
      <c r="AE618" s="198"/>
      <c r="AF618" s="199"/>
      <c r="AG618" s="199"/>
      <c r="AH618" s="199"/>
      <c r="AI618" s="199"/>
      <c r="AJ618" s="199"/>
      <c r="AK618" s="199"/>
      <c r="AL618" s="199"/>
      <c r="AM618" s="199"/>
      <c r="AN618" s="199"/>
      <c r="AO618" s="199"/>
      <c r="AP618" s="199"/>
      <c r="AQ618" s="199"/>
      <c r="AR618" s="199"/>
      <c r="AS618" s="199"/>
      <c r="AT618" s="199"/>
      <c r="AU618" s="199"/>
      <c r="AV618" s="199"/>
      <c r="AW618" s="199"/>
      <c r="AX618" s="199"/>
      <c r="AY618" s="199"/>
      <c r="AZ618" s="199"/>
      <c r="BA618" s="199"/>
      <c r="BB618" s="199"/>
      <c r="BC618" s="199"/>
      <c r="BD618" s="31"/>
      <c r="CI618" s="197"/>
      <c r="CJ618" s="198"/>
      <c r="CK618" s="188"/>
      <c r="CL618" s="189"/>
      <c r="CM618" s="189"/>
      <c r="CN618" s="189"/>
      <c r="CO618" s="189"/>
      <c r="CP618" s="189"/>
      <c r="CQ618" s="189"/>
      <c r="CR618" s="189"/>
      <c r="CS618" s="189"/>
      <c r="CT618" s="189"/>
      <c r="CU618" s="189"/>
      <c r="CV618" s="189"/>
      <c r="CW618" s="189"/>
      <c r="CX618" s="189"/>
      <c r="CY618" s="189"/>
      <c r="CZ618" s="189"/>
      <c r="DA618" s="189"/>
      <c r="DB618" s="189"/>
      <c r="DC618" s="189"/>
      <c r="DD618" s="189"/>
      <c r="DE618" s="189"/>
      <c r="DF618" s="189"/>
      <c r="DG618" s="189"/>
      <c r="DH618" s="189"/>
      <c r="DI618" s="31"/>
    </row>
    <row r="619" spans="2:113" ht="6.75" customHeight="1">
      <c r="B619" s="126">
        <f>IF(HZ575="Сборочные производства (в т.ч. сборка мебели)","X","")</f>
      </c>
      <c r="C619" s="128"/>
      <c r="D619" s="189" t="s">
        <v>36</v>
      </c>
      <c r="E619" s="189"/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  <c r="Q619" s="189"/>
      <c r="R619" s="189"/>
      <c r="S619" s="189"/>
      <c r="T619" s="189"/>
      <c r="U619" s="189"/>
      <c r="V619" s="189"/>
      <c r="W619" s="189"/>
      <c r="X619" s="189"/>
      <c r="Y619" s="189"/>
      <c r="Z619" s="189"/>
      <c r="AA619" s="189"/>
      <c r="AB619" s="9"/>
      <c r="AC619" s="9"/>
      <c r="AD619" s="3"/>
      <c r="AE619" s="3"/>
      <c r="AF619" s="199"/>
      <c r="AG619" s="199"/>
      <c r="AH619" s="199"/>
      <c r="AI619" s="199"/>
      <c r="AJ619" s="199"/>
      <c r="AK619" s="199"/>
      <c r="AL619" s="199"/>
      <c r="AM619" s="199"/>
      <c r="AN619" s="199"/>
      <c r="AO619" s="199"/>
      <c r="AP619" s="199"/>
      <c r="AQ619" s="199"/>
      <c r="AR619" s="199"/>
      <c r="AS619" s="199"/>
      <c r="AT619" s="199"/>
      <c r="AU619" s="199"/>
      <c r="AV619" s="199"/>
      <c r="AW619" s="199"/>
      <c r="AX619" s="199"/>
      <c r="AY619" s="199"/>
      <c r="AZ619" s="199"/>
      <c r="BA619" s="199"/>
      <c r="BB619" s="199"/>
      <c r="BC619" s="199"/>
      <c r="BD619" s="31"/>
      <c r="BG619" s="126">
        <f>IF(""="Здравоохранение (государственное)","X","")</f>
      </c>
      <c r="BH619" s="128"/>
      <c r="BI619" s="188" t="s">
        <v>27</v>
      </c>
      <c r="BJ619" s="189"/>
      <c r="BK619" s="189"/>
      <c r="BL619" s="189"/>
      <c r="BM619" s="189"/>
      <c r="BN619" s="189"/>
      <c r="BO619" s="189"/>
      <c r="BP619" s="189"/>
      <c r="BQ619" s="189"/>
      <c r="BR619" s="189"/>
      <c r="BS619" s="189"/>
      <c r="BT619" s="189"/>
      <c r="BU619" s="189"/>
      <c r="BV619" s="189"/>
      <c r="BW619" s="189"/>
      <c r="BX619" s="189"/>
      <c r="BY619" s="189"/>
      <c r="BZ619" s="189"/>
      <c r="CA619" s="189"/>
      <c r="CB619" s="189"/>
      <c r="CC619" s="189"/>
      <c r="CD619" s="189"/>
      <c r="CE619" s="189"/>
      <c r="CF619" s="189"/>
      <c r="CG619" s="9"/>
      <c r="CH619" s="9"/>
      <c r="CK619" s="189" t="s">
        <v>24</v>
      </c>
      <c r="CL619" s="189"/>
      <c r="CM619" s="189"/>
      <c r="CN619" s="189"/>
      <c r="CO619" s="189"/>
      <c r="CP619" s="189"/>
      <c r="CQ619" s="189"/>
      <c r="CR619" s="189"/>
      <c r="CS619" s="189"/>
      <c r="CT619" s="189"/>
      <c r="CU619" s="189"/>
      <c r="CV619" s="189"/>
      <c r="CW619" s="189"/>
      <c r="CX619" s="189"/>
      <c r="CY619" s="189"/>
      <c r="CZ619" s="189"/>
      <c r="DA619" s="189"/>
      <c r="DB619" s="189"/>
      <c r="DC619" s="189"/>
      <c r="DD619" s="189"/>
      <c r="DE619" s="189"/>
      <c r="DF619" s="189"/>
      <c r="DG619" s="189"/>
      <c r="DH619" s="189"/>
      <c r="DI619" s="31"/>
    </row>
    <row r="620" spans="2:112" ht="6.75" customHeight="1">
      <c r="B620" s="132"/>
      <c r="C620" s="134"/>
      <c r="D620" s="189"/>
      <c r="E620" s="189"/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89"/>
      <c r="Q620" s="189"/>
      <c r="R620" s="189"/>
      <c r="S620" s="189"/>
      <c r="T620" s="189"/>
      <c r="U620" s="189"/>
      <c r="V620" s="189"/>
      <c r="W620" s="189"/>
      <c r="X620" s="189"/>
      <c r="Y620" s="189"/>
      <c r="Z620" s="189"/>
      <c r="AA620" s="189"/>
      <c r="AB620" s="9"/>
      <c r="AC620" s="9"/>
      <c r="BG620" s="132"/>
      <c r="BH620" s="134"/>
      <c r="BI620" s="188"/>
      <c r="BJ620" s="189"/>
      <c r="BK620" s="189"/>
      <c r="BL620" s="189"/>
      <c r="BM620" s="189"/>
      <c r="BN620" s="189"/>
      <c r="BO620" s="189"/>
      <c r="BP620" s="189"/>
      <c r="BQ620" s="189"/>
      <c r="BR620" s="189"/>
      <c r="BS620" s="189"/>
      <c r="BT620" s="189"/>
      <c r="BU620" s="189"/>
      <c r="BV620" s="189"/>
      <c r="BW620" s="189"/>
      <c r="BX620" s="189"/>
      <c r="BY620" s="189"/>
      <c r="BZ620" s="189"/>
      <c r="CA620" s="189"/>
      <c r="CB620" s="189"/>
      <c r="CC620" s="189"/>
      <c r="CD620" s="189"/>
      <c r="CE620" s="189"/>
      <c r="CF620" s="189"/>
      <c r="CG620" s="9"/>
      <c r="CH620" s="9"/>
      <c r="CI620" s="195">
        <f>IF(""="Добывающая пром-ть (кроме Топливно Энергетический Комплекс)","X","")</f>
      </c>
      <c r="CJ620" s="196"/>
      <c r="CK620" s="189"/>
      <c r="CL620" s="189"/>
      <c r="CM620" s="189"/>
      <c r="CN620" s="189"/>
      <c r="CO620" s="189"/>
      <c r="CP620" s="189"/>
      <c r="CQ620" s="189"/>
      <c r="CR620" s="189"/>
      <c r="CS620" s="189"/>
      <c r="CT620" s="189"/>
      <c r="CU620" s="189"/>
      <c r="CV620" s="189"/>
      <c r="CW620" s="189"/>
      <c r="CX620" s="189"/>
      <c r="CY620" s="189"/>
      <c r="CZ620" s="189"/>
      <c r="DA620" s="189"/>
      <c r="DB620" s="189"/>
      <c r="DC620" s="189"/>
      <c r="DD620" s="189"/>
      <c r="DE620" s="189"/>
      <c r="DF620" s="189"/>
      <c r="DG620" s="189"/>
      <c r="DH620" s="189"/>
    </row>
    <row r="621" spans="4:112" ht="6.75" customHeight="1">
      <c r="D621" s="189"/>
      <c r="E621" s="189"/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89"/>
      <c r="Q621" s="189"/>
      <c r="R621" s="189"/>
      <c r="S621" s="189"/>
      <c r="T621" s="189"/>
      <c r="U621" s="189"/>
      <c r="V621" s="189"/>
      <c r="W621" s="189"/>
      <c r="X621" s="189"/>
      <c r="Y621" s="189"/>
      <c r="Z621" s="189"/>
      <c r="AA621" s="189"/>
      <c r="AB621" s="3"/>
      <c r="AC621" s="3"/>
      <c r="AD621" s="126">
        <f>IF(HZ575="Рестораны","X","")</f>
      </c>
      <c r="AE621" s="128"/>
      <c r="AF621" s="190" t="s">
        <v>9</v>
      </c>
      <c r="AG621" s="191"/>
      <c r="AH621" s="191"/>
      <c r="AI621" s="191"/>
      <c r="AJ621" s="191"/>
      <c r="AK621" s="191"/>
      <c r="AL621" s="191"/>
      <c r="AM621" s="191"/>
      <c r="AN621" s="191"/>
      <c r="AO621" s="191"/>
      <c r="AP621" s="191"/>
      <c r="AQ621" s="191"/>
      <c r="AR621" s="191"/>
      <c r="AS621" s="191"/>
      <c r="AT621" s="191"/>
      <c r="AU621" s="191"/>
      <c r="AV621" s="191"/>
      <c r="AW621" s="191"/>
      <c r="AX621" s="191"/>
      <c r="AY621" s="191"/>
      <c r="AZ621" s="191"/>
      <c r="BA621" s="191"/>
      <c r="BB621" s="191"/>
      <c r="BC621" s="191"/>
      <c r="CI621" s="197"/>
      <c r="CJ621" s="198"/>
      <c r="CK621" s="189"/>
      <c r="CL621" s="189"/>
      <c r="CM621" s="189"/>
      <c r="CN621" s="189"/>
      <c r="CO621" s="189"/>
      <c r="CP621" s="189"/>
      <c r="CQ621" s="189"/>
      <c r="CR621" s="189"/>
      <c r="CS621" s="189"/>
      <c r="CT621" s="189"/>
      <c r="CU621" s="189"/>
      <c r="CV621" s="189"/>
      <c r="CW621" s="189"/>
      <c r="CX621" s="189"/>
      <c r="CY621" s="189"/>
      <c r="CZ621" s="189"/>
      <c r="DA621" s="189"/>
      <c r="DB621" s="189"/>
      <c r="DC621" s="189"/>
      <c r="DD621" s="189"/>
      <c r="DE621" s="189"/>
      <c r="DF621" s="189"/>
      <c r="DG621" s="189"/>
      <c r="DH621" s="189"/>
    </row>
    <row r="622" spans="30:112" ht="6.75" customHeight="1">
      <c r="AD622" s="132"/>
      <c r="AE622" s="134"/>
      <c r="AF622" s="190"/>
      <c r="AG622" s="191"/>
      <c r="AH622" s="191"/>
      <c r="AI622" s="191"/>
      <c r="AJ622" s="191"/>
      <c r="AK622" s="191"/>
      <c r="AL622" s="191"/>
      <c r="AM622" s="191"/>
      <c r="AN622" s="191"/>
      <c r="AO622" s="191"/>
      <c r="AP622" s="191"/>
      <c r="AQ622" s="191"/>
      <c r="AR622" s="191"/>
      <c r="AS622" s="191"/>
      <c r="AT622" s="191"/>
      <c r="AU622" s="191"/>
      <c r="AV622" s="191"/>
      <c r="AW622" s="191"/>
      <c r="AX622" s="191"/>
      <c r="AY622" s="191"/>
      <c r="AZ622" s="191"/>
      <c r="BA622" s="191"/>
      <c r="BB622" s="191"/>
      <c r="BC622" s="191"/>
      <c r="BG622" s="126">
        <f>IF(""="Машиностроение и металлообработка","X","")</f>
      </c>
      <c r="BH622" s="128"/>
      <c r="BI622" s="188" t="s">
        <v>29</v>
      </c>
      <c r="BJ622" s="189"/>
      <c r="BK622" s="189"/>
      <c r="BL622" s="189"/>
      <c r="BM622" s="189"/>
      <c r="BN622" s="189"/>
      <c r="BO622" s="189"/>
      <c r="BP622" s="189"/>
      <c r="BQ622" s="189"/>
      <c r="BR622" s="189"/>
      <c r="BS622" s="189"/>
      <c r="BT622" s="189"/>
      <c r="BU622" s="189"/>
      <c r="BV622" s="189"/>
      <c r="BW622" s="189"/>
      <c r="BX622" s="189"/>
      <c r="BY622" s="189"/>
      <c r="BZ622" s="189"/>
      <c r="CA622" s="189"/>
      <c r="CB622" s="189"/>
      <c r="CC622" s="189"/>
      <c r="CD622" s="189"/>
      <c r="CE622" s="189"/>
      <c r="CF622" s="189"/>
      <c r="CG622" s="9"/>
      <c r="CH622" s="9"/>
      <c r="CI622" s="3"/>
      <c r="CJ622" s="3"/>
      <c r="CK622" s="189"/>
      <c r="CL622" s="189"/>
      <c r="CM622" s="189"/>
      <c r="CN622" s="189"/>
      <c r="CO622" s="189"/>
      <c r="CP622" s="189"/>
      <c r="CQ622" s="189"/>
      <c r="CR622" s="189"/>
      <c r="CS622" s="189"/>
      <c r="CT622" s="189"/>
      <c r="CU622" s="189"/>
      <c r="CV622" s="189"/>
      <c r="CW622" s="189"/>
      <c r="CX622" s="189"/>
      <c r="CY622" s="189"/>
      <c r="CZ622" s="189"/>
      <c r="DA622" s="189"/>
      <c r="DB622" s="189"/>
      <c r="DC622" s="189"/>
      <c r="DD622" s="189"/>
      <c r="DE622" s="189"/>
      <c r="DF622" s="189"/>
      <c r="DG622" s="189"/>
      <c r="DH622" s="189"/>
    </row>
    <row r="623" spans="24:113" ht="6.75" customHeight="1">
      <c r="X623" s="219" t="s">
        <v>103</v>
      </c>
      <c r="Y623" s="219"/>
      <c r="Z623" s="219"/>
      <c r="AA623" s="219"/>
      <c r="AB623" s="219"/>
      <c r="AC623" s="219"/>
      <c r="AD623" s="219"/>
      <c r="AE623" s="219"/>
      <c r="AF623" s="219"/>
      <c r="AG623" s="219"/>
      <c r="AH623" s="219"/>
      <c r="AI623" s="219"/>
      <c r="AJ623" s="219"/>
      <c r="AK623" s="219"/>
      <c r="AL623" s="219"/>
      <c r="AM623" s="219"/>
      <c r="AN623" s="219"/>
      <c r="AO623" s="219"/>
      <c r="AP623" s="219"/>
      <c r="AQ623" s="219"/>
      <c r="AR623" s="22"/>
      <c r="AS623" s="22"/>
      <c r="AT623" s="22"/>
      <c r="AU623" s="186" t="s">
        <v>104</v>
      </c>
      <c r="AV623" s="186"/>
      <c r="AW623" s="186"/>
      <c r="AX623" s="186"/>
      <c r="AY623" s="186"/>
      <c r="AZ623" s="186"/>
      <c r="BA623" s="186"/>
      <c r="BB623" s="186"/>
      <c r="BC623" s="186"/>
      <c r="BD623" s="22"/>
      <c r="BG623" s="132"/>
      <c r="BH623" s="134"/>
      <c r="BI623" s="188"/>
      <c r="BJ623" s="189"/>
      <c r="BK623" s="189"/>
      <c r="BL623" s="189"/>
      <c r="BM623" s="189"/>
      <c r="BN623" s="189"/>
      <c r="BO623" s="189"/>
      <c r="BP623" s="189"/>
      <c r="BQ623" s="189"/>
      <c r="BR623" s="189"/>
      <c r="BS623" s="189"/>
      <c r="BT623" s="189"/>
      <c r="BU623" s="189"/>
      <c r="BV623" s="189"/>
      <c r="BW623" s="189"/>
      <c r="BX623" s="189"/>
      <c r="BY623" s="189"/>
      <c r="BZ623" s="189"/>
      <c r="CA623" s="189"/>
      <c r="CB623" s="189"/>
      <c r="CC623" s="189"/>
      <c r="CD623" s="189"/>
      <c r="CE623" s="189"/>
      <c r="CF623" s="189"/>
      <c r="CG623" s="9"/>
      <c r="CH623" s="9"/>
      <c r="CI623" s="195">
        <f>IF(""="Правоохранительные органы, таможня","X","")</f>
      </c>
      <c r="CJ623" s="196"/>
      <c r="CK623" s="188" t="s">
        <v>32</v>
      </c>
      <c r="CL623" s="189"/>
      <c r="CM623" s="189"/>
      <c r="CN623" s="189"/>
      <c r="CO623" s="189"/>
      <c r="CP623" s="189"/>
      <c r="CQ623" s="189"/>
      <c r="CR623" s="189"/>
      <c r="CS623" s="189"/>
      <c r="CT623" s="189"/>
      <c r="CU623" s="189"/>
      <c r="CV623" s="189"/>
      <c r="CW623" s="189"/>
      <c r="CX623" s="189"/>
      <c r="CY623" s="189"/>
      <c r="CZ623" s="189"/>
      <c r="DA623" s="189"/>
      <c r="DB623" s="189"/>
      <c r="DC623" s="189"/>
      <c r="DD623" s="189"/>
      <c r="DE623" s="189"/>
      <c r="DF623" s="189"/>
      <c r="DG623" s="189"/>
      <c r="DH623" s="189"/>
      <c r="DI623" s="22"/>
    </row>
    <row r="624" spans="2:113" ht="6.75" customHeight="1">
      <c r="B624" s="194" t="s">
        <v>102</v>
      </c>
      <c r="C624" s="194"/>
      <c r="D624" s="194"/>
      <c r="E624" s="194"/>
      <c r="F624" s="194"/>
      <c r="G624" s="194"/>
      <c r="H624" s="194"/>
      <c r="I624" s="194"/>
      <c r="J624" s="194"/>
      <c r="K624" s="194"/>
      <c r="L624" s="194"/>
      <c r="M624" s="194"/>
      <c r="N624" s="194"/>
      <c r="O624" s="194"/>
      <c r="P624" s="194"/>
      <c r="Q624" s="194"/>
      <c r="R624" s="194"/>
      <c r="V624" s="195">
        <f>IF(""="1","X","")</f>
      </c>
      <c r="W624" s="196"/>
      <c r="X624" s="219"/>
      <c r="Y624" s="219"/>
      <c r="Z624" s="219"/>
      <c r="AA624" s="219"/>
      <c r="AB624" s="219"/>
      <c r="AC624" s="219"/>
      <c r="AD624" s="219"/>
      <c r="AE624" s="219"/>
      <c r="AF624" s="219"/>
      <c r="AG624" s="219"/>
      <c r="AH624" s="219"/>
      <c r="AI624" s="219"/>
      <c r="AJ624" s="219"/>
      <c r="AK624" s="219"/>
      <c r="AL624" s="219"/>
      <c r="AM624" s="219"/>
      <c r="AN624" s="219"/>
      <c r="AO624" s="219"/>
      <c r="AP624" s="219"/>
      <c r="AQ624" s="219"/>
      <c r="AR624" s="22"/>
      <c r="AS624" s="195">
        <f>IF(""="0","X","")</f>
      </c>
      <c r="AT624" s="196"/>
      <c r="AU624" s="186"/>
      <c r="AV624" s="186"/>
      <c r="AW624" s="186"/>
      <c r="AX624" s="186"/>
      <c r="AY624" s="186"/>
      <c r="AZ624" s="186"/>
      <c r="BA624" s="186"/>
      <c r="BB624" s="186"/>
      <c r="BC624" s="186"/>
      <c r="BD624" s="22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197"/>
      <c r="CJ624" s="198"/>
      <c r="CK624" s="188"/>
      <c r="CL624" s="189"/>
      <c r="CM624" s="189"/>
      <c r="CN624" s="189"/>
      <c r="CO624" s="189"/>
      <c r="CP624" s="189"/>
      <c r="CQ624" s="189"/>
      <c r="CR624" s="189"/>
      <c r="CS624" s="189"/>
      <c r="CT624" s="189"/>
      <c r="CU624" s="189"/>
      <c r="CV624" s="189"/>
      <c r="CW624" s="189"/>
      <c r="CX624" s="189"/>
      <c r="CY624" s="189"/>
      <c r="CZ624" s="189"/>
      <c r="DA624" s="189"/>
      <c r="DB624" s="189"/>
      <c r="DC624" s="189"/>
      <c r="DD624" s="189"/>
      <c r="DE624" s="189"/>
      <c r="DF624" s="189"/>
      <c r="DG624" s="189"/>
      <c r="DH624" s="189"/>
      <c r="DI624" s="22"/>
    </row>
    <row r="625" spans="2:113" ht="6.75" customHeight="1">
      <c r="B625" s="194"/>
      <c r="C625" s="194"/>
      <c r="D625" s="194"/>
      <c r="E625" s="194"/>
      <c r="F625" s="194"/>
      <c r="G625" s="194"/>
      <c r="H625" s="194"/>
      <c r="I625" s="194"/>
      <c r="J625" s="194"/>
      <c r="K625" s="194"/>
      <c r="L625" s="194"/>
      <c r="M625" s="194"/>
      <c r="N625" s="194"/>
      <c r="O625" s="194"/>
      <c r="P625" s="194"/>
      <c r="Q625" s="194"/>
      <c r="R625" s="194"/>
      <c r="V625" s="197"/>
      <c r="W625" s="198"/>
      <c r="X625" s="219"/>
      <c r="Y625" s="219"/>
      <c r="Z625" s="219"/>
      <c r="AA625" s="219"/>
      <c r="AB625" s="219"/>
      <c r="AC625" s="219"/>
      <c r="AD625" s="219"/>
      <c r="AE625" s="219"/>
      <c r="AF625" s="219"/>
      <c r="AG625" s="219"/>
      <c r="AH625" s="219"/>
      <c r="AI625" s="219"/>
      <c r="AJ625" s="219"/>
      <c r="AK625" s="219"/>
      <c r="AL625" s="219"/>
      <c r="AM625" s="219"/>
      <c r="AN625" s="219"/>
      <c r="AO625" s="219"/>
      <c r="AP625" s="219"/>
      <c r="AQ625" s="219"/>
      <c r="AR625" s="22"/>
      <c r="AS625" s="197"/>
      <c r="AT625" s="198"/>
      <c r="AU625" s="186"/>
      <c r="AV625" s="186"/>
      <c r="AW625" s="186"/>
      <c r="AX625" s="186"/>
      <c r="AY625" s="186"/>
      <c r="AZ625" s="186"/>
      <c r="BA625" s="186"/>
      <c r="BB625" s="186"/>
      <c r="BC625" s="186"/>
      <c r="BD625" s="22"/>
      <c r="BG625" s="126">
        <f>IF(""="Юридические и нотариальные услуги","X","")</f>
      </c>
      <c r="BH625" s="128"/>
      <c r="BI625" s="188" t="s">
        <v>31</v>
      </c>
      <c r="BJ625" s="189"/>
      <c r="BK625" s="189"/>
      <c r="BL625" s="189"/>
      <c r="BM625" s="189"/>
      <c r="BN625" s="189"/>
      <c r="BO625" s="189"/>
      <c r="BP625" s="189"/>
      <c r="BQ625" s="189"/>
      <c r="BR625" s="189"/>
      <c r="BS625" s="189"/>
      <c r="BT625" s="189"/>
      <c r="BU625" s="189"/>
      <c r="BV625" s="189"/>
      <c r="BW625" s="189"/>
      <c r="BX625" s="189"/>
      <c r="BY625" s="189"/>
      <c r="BZ625" s="189"/>
      <c r="CA625" s="189"/>
      <c r="CB625" s="189"/>
      <c r="CC625" s="189"/>
      <c r="CD625" s="189"/>
      <c r="CE625" s="189"/>
      <c r="CF625" s="189"/>
      <c r="CG625" s="9"/>
      <c r="CH625" s="9"/>
      <c r="CI625" s="3"/>
      <c r="CJ625" s="3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22"/>
    </row>
    <row r="626" spans="2:113" ht="6.75" customHeight="1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V626" s="20"/>
      <c r="W626" s="20"/>
      <c r="X626" s="219"/>
      <c r="Y626" s="219"/>
      <c r="Z626" s="219"/>
      <c r="AA626" s="219"/>
      <c r="AB626" s="219"/>
      <c r="AC626" s="219"/>
      <c r="AD626" s="219"/>
      <c r="AE626" s="219"/>
      <c r="AF626" s="219"/>
      <c r="AG626" s="219"/>
      <c r="AH626" s="219"/>
      <c r="AI626" s="219"/>
      <c r="AJ626" s="219"/>
      <c r="AK626" s="219"/>
      <c r="AL626" s="219"/>
      <c r="AM626" s="219"/>
      <c r="AN626" s="219"/>
      <c r="AO626" s="219"/>
      <c r="AP626" s="219"/>
      <c r="AQ626" s="219"/>
      <c r="AR626" s="22"/>
      <c r="AS626" s="22"/>
      <c r="AT626" s="22"/>
      <c r="AU626" s="186"/>
      <c r="AV626" s="186"/>
      <c r="AW626" s="186"/>
      <c r="AX626" s="186"/>
      <c r="AY626" s="186"/>
      <c r="AZ626" s="186"/>
      <c r="BA626" s="186"/>
      <c r="BB626" s="186"/>
      <c r="BC626" s="186"/>
      <c r="BD626" s="22"/>
      <c r="BG626" s="132"/>
      <c r="BH626" s="134"/>
      <c r="BI626" s="188"/>
      <c r="BJ626" s="189"/>
      <c r="BK626" s="189"/>
      <c r="BL626" s="189"/>
      <c r="BM626" s="189"/>
      <c r="BN626" s="189"/>
      <c r="BO626" s="189"/>
      <c r="BP626" s="189"/>
      <c r="BQ626" s="189"/>
      <c r="BR626" s="189"/>
      <c r="BS626" s="189"/>
      <c r="BT626" s="189"/>
      <c r="BU626" s="189"/>
      <c r="BV626" s="189"/>
      <c r="BW626" s="189"/>
      <c r="BX626" s="189"/>
      <c r="BY626" s="189"/>
      <c r="BZ626" s="189"/>
      <c r="CA626" s="189"/>
      <c r="CB626" s="189"/>
      <c r="CC626" s="189"/>
      <c r="CD626" s="189"/>
      <c r="CE626" s="189"/>
      <c r="CF626" s="189"/>
      <c r="CG626" s="9"/>
      <c r="CH626" s="9"/>
      <c r="CI626" s="195">
        <f>IF(""="Строительство, про-во стройматериалов","X","")</f>
      </c>
      <c r="CJ626" s="196"/>
      <c r="CK626" s="189" t="s">
        <v>34</v>
      </c>
      <c r="CL626" s="189"/>
      <c r="CM626" s="189"/>
      <c r="CN626" s="189"/>
      <c r="CO626" s="189"/>
      <c r="CP626" s="189"/>
      <c r="CQ626" s="189"/>
      <c r="CR626" s="189"/>
      <c r="CS626" s="189"/>
      <c r="CT626" s="189"/>
      <c r="CU626" s="189"/>
      <c r="CV626" s="189"/>
      <c r="CW626" s="189"/>
      <c r="CX626" s="189"/>
      <c r="CY626" s="189"/>
      <c r="CZ626" s="189"/>
      <c r="DA626" s="189"/>
      <c r="DB626" s="189"/>
      <c r="DC626" s="189"/>
      <c r="DD626" s="189"/>
      <c r="DE626" s="189"/>
      <c r="DF626" s="189"/>
      <c r="DG626" s="189"/>
      <c r="DH626" s="189"/>
      <c r="DI626" s="22"/>
    </row>
    <row r="627" spans="2:112" ht="6.75" customHeight="1">
      <c r="B627" s="20"/>
      <c r="C627" s="20"/>
      <c r="D627" s="20"/>
      <c r="E627" s="20"/>
      <c r="X627" s="311"/>
      <c r="Y627" s="311"/>
      <c r="Z627" s="311"/>
      <c r="AA627" s="311"/>
      <c r="AB627" s="311"/>
      <c r="AC627" s="311"/>
      <c r="AD627" s="311"/>
      <c r="AE627" s="311"/>
      <c r="AF627" s="311"/>
      <c r="AG627" s="311"/>
      <c r="AH627" s="311"/>
      <c r="AI627" s="311"/>
      <c r="AJ627" s="311"/>
      <c r="AK627" s="311"/>
      <c r="AL627" s="311"/>
      <c r="AM627" s="311"/>
      <c r="AN627" s="311"/>
      <c r="AO627" s="311"/>
      <c r="AP627" s="311"/>
      <c r="AQ627" s="311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3"/>
      <c r="CH627" s="3"/>
      <c r="CI627" s="197"/>
      <c r="CJ627" s="198"/>
      <c r="CK627" s="189"/>
      <c r="CL627" s="189"/>
      <c r="CM627" s="189"/>
      <c r="CN627" s="189"/>
      <c r="CO627" s="189"/>
      <c r="CP627" s="189"/>
      <c r="CQ627" s="189"/>
      <c r="CR627" s="189"/>
      <c r="CS627" s="189"/>
      <c r="CT627" s="189"/>
      <c r="CU627" s="189"/>
      <c r="CV627" s="189"/>
      <c r="CW627" s="189"/>
      <c r="CX627" s="189"/>
      <c r="CY627" s="189"/>
      <c r="CZ627" s="189"/>
      <c r="DA627" s="189"/>
      <c r="DB627" s="189"/>
      <c r="DC627" s="189"/>
      <c r="DD627" s="189"/>
      <c r="DE627" s="189"/>
      <c r="DF627" s="189"/>
      <c r="DG627" s="189"/>
      <c r="DH627" s="189"/>
    </row>
    <row r="628" spans="2:113" ht="6.75" customHeight="1">
      <c r="B628" s="316" t="s">
        <v>105</v>
      </c>
      <c r="C628" s="316"/>
      <c r="D628" s="316"/>
      <c r="E628" s="316"/>
      <c r="F628" s="316"/>
      <c r="G628" s="316"/>
      <c r="H628" s="316"/>
      <c r="I628" s="316"/>
      <c r="J628" s="316"/>
      <c r="K628" s="316"/>
      <c r="L628" s="316"/>
      <c r="M628" s="316"/>
      <c r="N628" s="316"/>
      <c r="O628" s="316"/>
      <c r="P628" s="316"/>
      <c r="Q628" s="316"/>
      <c r="R628" s="316"/>
      <c r="S628" s="316"/>
      <c r="T628" s="316"/>
      <c r="V628" s="126"/>
      <c r="W628" s="127"/>
      <c r="X628" s="127"/>
      <c r="Y628" s="127"/>
      <c r="Z628" s="127"/>
      <c r="AA628" s="127"/>
      <c r="AB628" s="127"/>
      <c r="AC628" s="127"/>
      <c r="AD628" s="127"/>
      <c r="AE628" s="127"/>
      <c r="AF628" s="127"/>
      <c r="AG628" s="127"/>
      <c r="AH628" s="127"/>
      <c r="AI628" s="127"/>
      <c r="AJ628" s="127"/>
      <c r="AK628" s="127"/>
      <c r="AL628" s="127"/>
      <c r="AM628" s="127"/>
      <c r="AN628" s="127"/>
      <c r="AO628" s="127"/>
      <c r="AP628" s="127"/>
      <c r="AQ628" s="127"/>
      <c r="AR628" s="127"/>
      <c r="AS628" s="127"/>
      <c r="AT628" s="127"/>
      <c r="AU628" s="127"/>
      <c r="AV628" s="127"/>
      <c r="AW628" s="127"/>
      <c r="AX628" s="127"/>
      <c r="AY628" s="127"/>
      <c r="AZ628" s="127"/>
      <c r="BA628" s="127"/>
      <c r="BB628" s="127"/>
      <c r="BC628" s="128"/>
      <c r="BD628" s="5"/>
      <c r="BG628" s="126">
        <f>IF(""="Увеселительный, игорный и шоу-бизнес","X","")</f>
      </c>
      <c r="BH628" s="128"/>
      <c r="BI628" s="189" t="s">
        <v>33</v>
      </c>
      <c r="BJ628" s="189"/>
      <c r="BK628" s="189"/>
      <c r="BL628" s="189"/>
      <c r="BM628" s="189"/>
      <c r="BN628" s="189"/>
      <c r="BO628" s="189"/>
      <c r="BP628" s="189"/>
      <c r="BQ628" s="189"/>
      <c r="BR628" s="189"/>
      <c r="BS628" s="189"/>
      <c r="BT628" s="189"/>
      <c r="BU628" s="189"/>
      <c r="BV628" s="189"/>
      <c r="BW628" s="189"/>
      <c r="BX628" s="189"/>
      <c r="BY628" s="189"/>
      <c r="BZ628" s="189"/>
      <c r="CA628" s="189"/>
      <c r="CB628" s="189"/>
      <c r="CC628" s="189"/>
      <c r="CD628" s="189"/>
      <c r="CE628" s="189"/>
      <c r="CF628" s="189"/>
      <c r="CG628" s="9"/>
      <c r="CH628" s="9"/>
      <c r="CI628" s="3"/>
      <c r="CJ628" s="3"/>
      <c r="CK628" s="189"/>
      <c r="CL628" s="189"/>
      <c r="CM628" s="189"/>
      <c r="CN628" s="189"/>
      <c r="CO628" s="189"/>
      <c r="CP628" s="189"/>
      <c r="CQ628" s="189"/>
      <c r="CR628" s="189"/>
      <c r="CS628" s="189"/>
      <c r="CT628" s="189"/>
      <c r="CU628" s="189"/>
      <c r="CV628" s="189"/>
      <c r="CW628" s="189"/>
      <c r="CX628" s="189"/>
      <c r="CY628" s="189"/>
      <c r="CZ628" s="189"/>
      <c r="DA628" s="189"/>
      <c r="DB628" s="189"/>
      <c r="DC628" s="189"/>
      <c r="DD628" s="189"/>
      <c r="DE628" s="189"/>
      <c r="DF628" s="189"/>
      <c r="DG628" s="189"/>
      <c r="DH628" s="189"/>
      <c r="DI628" s="5"/>
    </row>
    <row r="629" spans="2:113" ht="6.75" customHeight="1">
      <c r="B629" s="316"/>
      <c r="C629" s="316"/>
      <c r="D629" s="316"/>
      <c r="E629" s="316"/>
      <c r="F629" s="316"/>
      <c r="G629" s="316"/>
      <c r="H629" s="316"/>
      <c r="I629" s="316"/>
      <c r="J629" s="316"/>
      <c r="K629" s="316"/>
      <c r="L629" s="316"/>
      <c r="M629" s="316"/>
      <c r="N629" s="316"/>
      <c r="O629" s="316"/>
      <c r="P629" s="316"/>
      <c r="Q629" s="316"/>
      <c r="R629" s="316"/>
      <c r="S629" s="316"/>
      <c r="T629" s="316"/>
      <c r="V629" s="129"/>
      <c r="W629" s="130"/>
      <c r="X629" s="130"/>
      <c r="Y629" s="130"/>
      <c r="Z629" s="130"/>
      <c r="AA629" s="130"/>
      <c r="AB629" s="130"/>
      <c r="AC629" s="130"/>
      <c r="AD629" s="130"/>
      <c r="AE629" s="130"/>
      <c r="AF629" s="130"/>
      <c r="AG629" s="130"/>
      <c r="AH629" s="130"/>
      <c r="AI629" s="130"/>
      <c r="AJ629" s="130"/>
      <c r="AK629" s="130"/>
      <c r="AL629" s="130"/>
      <c r="AM629" s="130"/>
      <c r="AN629" s="130"/>
      <c r="AO629" s="130"/>
      <c r="AP629" s="130"/>
      <c r="AQ629" s="130"/>
      <c r="AR629" s="130"/>
      <c r="AS629" s="130"/>
      <c r="AT629" s="130"/>
      <c r="AU629" s="130"/>
      <c r="AV629" s="130"/>
      <c r="AW629" s="130"/>
      <c r="AX629" s="130"/>
      <c r="AY629" s="130"/>
      <c r="AZ629" s="130"/>
      <c r="BA629" s="130"/>
      <c r="BB629" s="130"/>
      <c r="BC629" s="131"/>
      <c r="BD629" s="5"/>
      <c r="BG629" s="132"/>
      <c r="BH629" s="134"/>
      <c r="BI629" s="189"/>
      <c r="BJ629" s="189"/>
      <c r="BK629" s="189"/>
      <c r="BL629" s="189"/>
      <c r="BM629" s="189"/>
      <c r="BN629" s="189"/>
      <c r="BO629" s="189"/>
      <c r="BP629" s="189"/>
      <c r="BQ629" s="189"/>
      <c r="BR629" s="189"/>
      <c r="BS629" s="189"/>
      <c r="BT629" s="189"/>
      <c r="BU629" s="189"/>
      <c r="BV629" s="189"/>
      <c r="BW629" s="189"/>
      <c r="BX629" s="189"/>
      <c r="BY629" s="189"/>
      <c r="BZ629" s="189"/>
      <c r="CA629" s="189"/>
      <c r="CB629" s="189"/>
      <c r="CC629" s="189"/>
      <c r="CD629" s="189"/>
      <c r="CE629" s="189"/>
      <c r="CF629" s="189"/>
      <c r="CG629" s="9"/>
      <c r="CH629" s="9"/>
      <c r="CI629" s="3"/>
      <c r="CJ629" s="3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5"/>
    </row>
    <row r="630" spans="2:113" ht="6.75" customHeight="1">
      <c r="B630" s="316"/>
      <c r="C630" s="316"/>
      <c r="D630" s="316"/>
      <c r="E630" s="316"/>
      <c r="F630" s="316"/>
      <c r="G630" s="316"/>
      <c r="H630" s="316"/>
      <c r="I630" s="316"/>
      <c r="J630" s="316"/>
      <c r="K630" s="316"/>
      <c r="L630" s="316"/>
      <c r="M630" s="316"/>
      <c r="N630" s="316"/>
      <c r="O630" s="316"/>
      <c r="P630" s="316"/>
      <c r="Q630" s="316"/>
      <c r="R630" s="316"/>
      <c r="S630" s="316"/>
      <c r="T630" s="316"/>
      <c r="V630" s="132"/>
      <c r="W630" s="133"/>
      <c r="X630" s="133"/>
      <c r="Y630" s="133"/>
      <c r="Z630" s="133"/>
      <c r="AA630" s="133"/>
      <c r="AB630" s="133"/>
      <c r="AC630" s="133"/>
      <c r="AD630" s="133"/>
      <c r="AE630" s="133"/>
      <c r="AF630" s="133"/>
      <c r="AG630" s="133"/>
      <c r="AH630" s="133"/>
      <c r="AI630" s="133"/>
      <c r="AJ630" s="133"/>
      <c r="AK630" s="133"/>
      <c r="AL630" s="133"/>
      <c r="AM630" s="133"/>
      <c r="AN630" s="133"/>
      <c r="AO630" s="133"/>
      <c r="AP630" s="133"/>
      <c r="AQ630" s="133"/>
      <c r="AR630" s="133"/>
      <c r="AS630" s="133"/>
      <c r="AT630" s="133"/>
      <c r="AU630" s="133"/>
      <c r="AV630" s="133"/>
      <c r="AW630" s="133"/>
      <c r="AX630" s="133"/>
      <c r="AY630" s="133"/>
      <c r="AZ630" s="133"/>
      <c r="BA630" s="133"/>
      <c r="BB630" s="133"/>
      <c r="BC630" s="134"/>
      <c r="BD630" s="5"/>
      <c r="BI630" s="189"/>
      <c r="BJ630" s="189"/>
      <c r="BK630" s="189"/>
      <c r="BL630" s="189"/>
      <c r="BM630" s="189"/>
      <c r="BN630" s="189"/>
      <c r="BO630" s="189"/>
      <c r="BP630" s="189"/>
      <c r="BQ630" s="189"/>
      <c r="BR630" s="189"/>
      <c r="BS630" s="189"/>
      <c r="BT630" s="189"/>
      <c r="BU630" s="189"/>
      <c r="BV630" s="189"/>
      <c r="BW630" s="189"/>
      <c r="BX630" s="189"/>
      <c r="BY630" s="189"/>
      <c r="BZ630" s="189"/>
      <c r="CA630" s="189"/>
      <c r="CB630" s="189"/>
      <c r="CC630" s="189"/>
      <c r="CD630" s="189"/>
      <c r="CE630" s="189"/>
      <c r="CF630" s="189"/>
      <c r="CG630" s="3"/>
      <c r="CH630" s="3"/>
      <c r="CI630" s="195">
        <f>IF(""="Торговля оптовая, посреднич/риэлт. деят-ть","X","")</f>
      </c>
      <c r="CJ630" s="196"/>
      <c r="CK630" s="189" t="s">
        <v>257</v>
      </c>
      <c r="CL630" s="189"/>
      <c r="CM630" s="189"/>
      <c r="CN630" s="189"/>
      <c r="CO630" s="189"/>
      <c r="CP630" s="189"/>
      <c r="CQ630" s="189"/>
      <c r="CR630" s="189"/>
      <c r="CS630" s="189"/>
      <c r="CT630" s="189"/>
      <c r="CU630" s="189"/>
      <c r="CV630" s="189"/>
      <c r="CW630" s="189"/>
      <c r="CX630" s="189"/>
      <c r="CY630" s="189"/>
      <c r="CZ630" s="189"/>
      <c r="DA630" s="189"/>
      <c r="DB630" s="189"/>
      <c r="DC630" s="189"/>
      <c r="DD630" s="189"/>
      <c r="DE630" s="189"/>
      <c r="DF630" s="189"/>
      <c r="DG630" s="189"/>
      <c r="DH630" s="189"/>
      <c r="DI630" s="5"/>
    </row>
    <row r="631" spans="61:112" ht="6.75" customHeight="1"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3"/>
      <c r="CH631" s="3"/>
      <c r="CI631" s="197"/>
      <c r="CJ631" s="198"/>
      <c r="CK631" s="189"/>
      <c r="CL631" s="189"/>
      <c r="CM631" s="189"/>
      <c r="CN631" s="189"/>
      <c r="CO631" s="189"/>
      <c r="CP631" s="189"/>
      <c r="CQ631" s="189"/>
      <c r="CR631" s="189"/>
      <c r="CS631" s="189"/>
      <c r="CT631" s="189"/>
      <c r="CU631" s="189"/>
      <c r="CV631" s="189"/>
      <c r="CW631" s="189"/>
      <c r="CX631" s="189"/>
      <c r="CY631" s="189"/>
      <c r="CZ631" s="189"/>
      <c r="DA631" s="189"/>
      <c r="DB631" s="189"/>
      <c r="DC631" s="189"/>
      <c r="DD631" s="189"/>
      <c r="DE631" s="189"/>
      <c r="DF631" s="189"/>
      <c r="DG631" s="189"/>
      <c r="DH631" s="189"/>
    </row>
    <row r="632" spans="2:112" ht="6.75" customHeight="1">
      <c r="B632" s="194" t="s">
        <v>246</v>
      </c>
      <c r="C632" s="194"/>
      <c r="D632" s="194"/>
      <c r="E632" s="194"/>
      <c r="F632" s="194"/>
      <c r="G632" s="194"/>
      <c r="H632" s="194"/>
      <c r="I632" s="194"/>
      <c r="J632" s="194"/>
      <c r="K632" s="194"/>
      <c r="L632" s="194"/>
      <c r="M632" s="194"/>
      <c r="N632" s="194"/>
      <c r="O632" s="194"/>
      <c r="P632" s="194"/>
      <c r="Q632" s="194"/>
      <c r="R632" s="194"/>
      <c r="S632" s="194"/>
      <c r="T632" s="194"/>
      <c r="U632" s="194"/>
      <c r="V632" s="126"/>
      <c r="W632" s="127"/>
      <c r="X632" s="127"/>
      <c r="Y632" s="128"/>
      <c r="Z632" s="129" t="s">
        <v>107</v>
      </c>
      <c r="AA632" s="130"/>
      <c r="AB632" s="130"/>
      <c r="AC632" s="130"/>
      <c r="AD632" s="130"/>
      <c r="AE632" s="130"/>
      <c r="AH632" s="126"/>
      <c r="AI632" s="127"/>
      <c r="AJ632" s="127"/>
      <c r="AK632" s="128"/>
      <c r="AL632" s="129" t="s">
        <v>108</v>
      </c>
      <c r="AM632" s="130"/>
      <c r="AN632" s="130"/>
      <c r="AO632" s="130"/>
      <c r="AP632" s="130"/>
      <c r="AQ632" s="130"/>
      <c r="BG632" s="126">
        <f>IF(""="Частное детективное/охраное предприятие","X","")</f>
      </c>
      <c r="BH632" s="128"/>
      <c r="BI632" s="189" t="s">
        <v>35</v>
      </c>
      <c r="BJ632" s="189"/>
      <c r="BK632" s="189"/>
      <c r="BL632" s="189"/>
      <c r="BM632" s="189"/>
      <c r="BN632" s="189"/>
      <c r="BO632" s="189"/>
      <c r="BP632" s="189"/>
      <c r="BQ632" s="189"/>
      <c r="BR632" s="189"/>
      <c r="BS632" s="189"/>
      <c r="BT632" s="189"/>
      <c r="BU632" s="189"/>
      <c r="BV632" s="189"/>
      <c r="BW632" s="189"/>
      <c r="BX632" s="189"/>
      <c r="BY632" s="189"/>
      <c r="BZ632" s="189"/>
      <c r="CA632" s="189"/>
      <c r="CB632" s="189"/>
      <c r="CC632" s="189"/>
      <c r="CD632" s="189"/>
      <c r="CE632" s="189"/>
      <c r="CF632" s="189"/>
      <c r="CG632" s="9"/>
      <c r="CH632" s="9"/>
      <c r="CI632" s="3"/>
      <c r="CJ632" s="3"/>
      <c r="CK632" s="189"/>
      <c r="CL632" s="189"/>
      <c r="CM632" s="189"/>
      <c r="CN632" s="189"/>
      <c r="CO632" s="189"/>
      <c r="CP632" s="189"/>
      <c r="CQ632" s="189"/>
      <c r="CR632" s="189"/>
      <c r="CS632" s="189"/>
      <c r="CT632" s="189"/>
      <c r="CU632" s="189"/>
      <c r="CV632" s="189"/>
      <c r="CW632" s="189"/>
      <c r="CX632" s="189"/>
      <c r="CY632" s="189"/>
      <c r="CZ632" s="189"/>
      <c r="DA632" s="189"/>
      <c r="DB632" s="189"/>
      <c r="DC632" s="189"/>
      <c r="DD632" s="189"/>
      <c r="DE632" s="189"/>
      <c r="DF632" s="189"/>
      <c r="DG632" s="189"/>
      <c r="DH632" s="189"/>
    </row>
    <row r="633" spans="2:112" ht="6.75" customHeight="1">
      <c r="B633" s="194"/>
      <c r="C633" s="194"/>
      <c r="D633" s="194"/>
      <c r="E633" s="194"/>
      <c r="F633" s="194"/>
      <c r="G633" s="194"/>
      <c r="H633" s="194"/>
      <c r="I633" s="194"/>
      <c r="J633" s="194"/>
      <c r="K633" s="194"/>
      <c r="L633" s="194"/>
      <c r="M633" s="194"/>
      <c r="N633" s="194"/>
      <c r="O633" s="194"/>
      <c r="P633" s="194"/>
      <c r="Q633" s="194"/>
      <c r="R633" s="194"/>
      <c r="S633" s="194"/>
      <c r="T633" s="194"/>
      <c r="U633" s="194"/>
      <c r="V633" s="132"/>
      <c r="W633" s="133"/>
      <c r="X633" s="133"/>
      <c r="Y633" s="134"/>
      <c r="Z633" s="129"/>
      <c r="AA633" s="130"/>
      <c r="AB633" s="130"/>
      <c r="AC633" s="130"/>
      <c r="AD633" s="130"/>
      <c r="AE633" s="130"/>
      <c r="AH633" s="132"/>
      <c r="AI633" s="133"/>
      <c r="AJ633" s="133"/>
      <c r="AK633" s="134"/>
      <c r="AL633" s="129"/>
      <c r="AM633" s="130"/>
      <c r="AN633" s="130"/>
      <c r="AO633" s="130"/>
      <c r="AP633" s="130"/>
      <c r="AQ633" s="130"/>
      <c r="BG633" s="132"/>
      <c r="BH633" s="134"/>
      <c r="BI633" s="189"/>
      <c r="BJ633" s="189"/>
      <c r="BK633" s="189"/>
      <c r="BL633" s="189"/>
      <c r="BM633" s="189"/>
      <c r="BN633" s="189"/>
      <c r="BO633" s="189"/>
      <c r="BP633" s="189"/>
      <c r="BQ633" s="189"/>
      <c r="BR633" s="189"/>
      <c r="BS633" s="189"/>
      <c r="BT633" s="189"/>
      <c r="BU633" s="189"/>
      <c r="BV633" s="189"/>
      <c r="BW633" s="189"/>
      <c r="BX633" s="189"/>
      <c r="BY633" s="189"/>
      <c r="BZ633" s="189"/>
      <c r="CA633" s="189"/>
      <c r="CB633" s="189"/>
      <c r="CC633" s="189"/>
      <c r="CD633" s="189"/>
      <c r="CE633" s="189"/>
      <c r="CF633" s="189"/>
      <c r="CG633" s="9"/>
      <c r="CH633" s="9"/>
      <c r="CK633" s="199" t="s">
        <v>244</v>
      </c>
      <c r="CL633" s="199"/>
      <c r="CM633" s="199"/>
      <c r="CN633" s="199"/>
      <c r="CO633" s="199"/>
      <c r="CP633" s="199"/>
      <c r="CQ633" s="199"/>
      <c r="CR633" s="199"/>
      <c r="CS633" s="199"/>
      <c r="CT633" s="199"/>
      <c r="CU633" s="199"/>
      <c r="CV633" s="199"/>
      <c r="CW633" s="199"/>
      <c r="CX633" s="199"/>
      <c r="CY633" s="199"/>
      <c r="CZ633" s="199"/>
      <c r="DA633" s="199"/>
      <c r="DB633" s="199"/>
      <c r="DC633" s="199"/>
      <c r="DD633" s="199"/>
      <c r="DE633" s="199"/>
      <c r="DF633" s="199"/>
      <c r="DG633" s="199"/>
      <c r="DH633" s="199"/>
    </row>
    <row r="634" spans="2:112" ht="6.75" customHeight="1">
      <c r="B634" s="194"/>
      <c r="C634" s="194"/>
      <c r="D634" s="194"/>
      <c r="E634" s="194"/>
      <c r="F634" s="194"/>
      <c r="G634" s="194"/>
      <c r="H634" s="194"/>
      <c r="I634" s="194"/>
      <c r="J634" s="194"/>
      <c r="K634" s="194"/>
      <c r="L634" s="194"/>
      <c r="M634" s="194"/>
      <c r="N634" s="194"/>
      <c r="O634" s="194"/>
      <c r="P634" s="194"/>
      <c r="Q634" s="194"/>
      <c r="R634" s="194"/>
      <c r="S634" s="194"/>
      <c r="T634" s="194"/>
      <c r="U634" s="194"/>
      <c r="BI634" s="189"/>
      <c r="BJ634" s="189"/>
      <c r="BK634" s="189"/>
      <c r="BL634" s="189"/>
      <c r="BM634" s="189"/>
      <c r="BN634" s="189"/>
      <c r="BO634" s="189"/>
      <c r="BP634" s="189"/>
      <c r="BQ634" s="189"/>
      <c r="BR634" s="189"/>
      <c r="BS634" s="189"/>
      <c r="BT634" s="189"/>
      <c r="BU634" s="189"/>
      <c r="BV634" s="189"/>
      <c r="BW634" s="189"/>
      <c r="BX634" s="189"/>
      <c r="BY634" s="189"/>
      <c r="BZ634" s="189"/>
      <c r="CA634" s="189"/>
      <c r="CB634" s="189"/>
      <c r="CC634" s="189"/>
      <c r="CD634" s="189"/>
      <c r="CE634" s="189"/>
      <c r="CF634" s="189"/>
      <c r="CG634" s="3"/>
      <c r="CH634" s="3"/>
      <c r="CI634" s="195">
        <f>IF(""="Обществееное питание, предприятия быстрого обслуживания","X","")</f>
      </c>
      <c r="CJ634" s="196"/>
      <c r="CK634" s="199"/>
      <c r="CL634" s="199"/>
      <c r="CM634" s="199"/>
      <c r="CN634" s="199"/>
      <c r="CO634" s="199"/>
      <c r="CP634" s="199"/>
      <c r="CQ634" s="199"/>
      <c r="CR634" s="199"/>
      <c r="CS634" s="199"/>
      <c r="CT634" s="199"/>
      <c r="CU634" s="199"/>
      <c r="CV634" s="199"/>
      <c r="CW634" s="199"/>
      <c r="CX634" s="199"/>
      <c r="CY634" s="199"/>
      <c r="CZ634" s="199"/>
      <c r="DA634" s="199"/>
      <c r="DB634" s="199"/>
      <c r="DC634" s="199"/>
      <c r="DD634" s="199"/>
      <c r="DE634" s="199"/>
      <c r="DF634" s="199"/>
      <c r="DG634" s="199"/>
      <c r="DH634" s="199"/>
    </row>
    <row r="635" spans="2:112" ht="6.75" customHeight="1">
      <c r="B635" s="194"/>
      <c r="C635" s="194"/>
      <c r="D635" s="194"/>
      <c r="E635" s="194"/>
      <c r="F635" s="194"/>
      <c r="G635" s="194"/>
      <c r="H635" s="194"/>
      <c r="I635" s="194"/>
      <c r="J635" s="194"/>
      <c r="K635" s="194"/>
      <c r="L635" s="194"/>
      <c r="M635" s="194"/>
      <c r="N635" s="194"/>
      <c r="O635" s="194"/>
      <c r="P635" s="194"/>
      <c r="Q635" s="194"/>
      <c r="R635" s="194"/>
      <c r="S635" s="194"/>
      <c r="T635" s="194"/>
      <c r="U635" s="194"/>
      <c r="CI635" s="197"/>
      <c r="CJ635" s="198"/>
      <c r="CK635" s="199"/>
      <c r="CL635" s="199"/>
      <c r="CM635" s="199"/>
      <c r="CN635" s="199"/>
      <c r="CO635" s="199"/>
      <c r="CP635" s="199"/>
      <c r="CQ635" s="199"/>
      <c r="CR635" s="199"/>
      <c r="CS635" s="199"/>
      <c r="CT635" s="199"/>
      <c r="CU635" s="199"/>
      <c r="CV635" s="199"/>
      <c r="CW635" s="199"/>
      <c r="CX635" s="199"/>
      <c r="CY635" s="199"/>
      <c r="CZ635" s="199"/>
      <c r="DA635" s="199"/>
      <c r="DB635" s="199"/>
      <c r="DC635" s="199"/>
      <c r="DD635" s="199"/>
      <c r="DE635" s="199"/>
      <c r="DF635" s="199"/>
      <c r="DG635" s="199"/>
      <c r="DH635" s="199"/>
    </row>
    <row r="636" spans="59:112" ht="6.75" customHeight="1">
      <c r="BG636" s="126">
        <f>IF(""="Сборочные производства (в т.ч. сборка мебели)","X","")</f>
      </c>
      <c r="BH636" s="128"/>
      <c r="BI636" s="189" t="s">
        <v>36</v>
      </c>
      <c r="BJ636" s="189"/>
      <c r="BK636" s="189"/>
      <c r="BL636" s="189"/>
      <c r="BM636" s="189"/>
      <c r="BN636" s="189"/>
      <c r="BO636" s="189"/>
      <c r="BP636" s="189"/>
      <c r="BQ636" s="189"/>
      <c r="BR636" s="189"/>
      <c r="BS636" s="189"/>
      <c r="BT636" s="189"/>
      <c r="BU636" s="189"/>
      <c r="BV636" s="189"/>
      <c r="BW636" s="189"/>
      <c r="BX636" s="189"/>
      <c r="BY636" s="189"/>
      <c r="BZ636" s="189"/>
      <c r="CA636" s="189"/>
      <c r="CB636" s="189"/>
      <c r="CC636" s="189"/>
      <c r="CD636" s="189"/>
      <c r="CE636" s="189"/>
      <c r="CF636" s="189"/>
      <c r="CG636" s="9"/>
      <c r="CH636" s="9"/>
      <c r="CI636" s="3"/>
      <c r="CJ636" s="3"/>
      <c r="CK636" s="199"/>
      <c r="CL636" s="199"/>
      <c r="CM636" s="199"/>
      <c r="CN636" s="199"/>
      <c r="CO636" s="199"/>
      <c r="CP636" s="199"/>
      <c r="CQ636" s="199"/>
      <c r="CR636" s="199"/>
      <c r="CS636" s="199"/>
      <c r="CT636" s="199"/>
      <c r="CU636" s="199"/>
      <c r="CV636" s="199"/>
      <c r="CW636" s="199"/>
      <c r="CX636" s="199"/>
      <c r="CY636" s="199"/>
      <c r="CZ636" s="199"/>
      <c r="DA636" s="199"/>
      <c r="DB636" s="199"/>
      <c r="DC636" s="199"/>
      <c r="DD636" s="199"/>
      <c r="DE636" s="199"/>
      <c r="DF636" s="199"/>
      <c r="DG636" s="199"/>
      <c r="DH636" s="199"/>
    </row>
    <row r="637" spans="2:114" ht="6.75" customHeight="1">
      <c r="B637" s="194" t="s">
        <v>110</v>
      </c>
      <c r="C637" s="194"/>
      <c r="D637" s="194"/>
      <c r="E637" s="194"/>
      <c r="F637" s="194"/>
      <c r="G637" s="194"/>
      <c r="H637" s="194"/>
      <c r="I637" s="194"/>
      <c r="J637" s="194"/>
      <c r="K637" s="194"/>
      <c r="L637" s="194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  <c r="AA637" s="194"/>
      <c r="AB637" s="194"/>
      <c r="AC637" s="194"/>
      <c r="AD637" s="194"/>
      <c r="AE637" s="194"/>
      <c r="AF637" s="194"/>
      <c r="AG637" s="194"/>
      <c r="AH637" s="194"/>
      <c r="AI637" s="194"/>
      <c r="AJ637" s="194"/>
      <c r="AK637" s="194"/>
      <c r="BG637" s="132"/>
      <c r="BH637" s="134"/>
      <c r="BI637" s="189"/>
      <c r="BJ637" s="189"/>
      <c r="BK637" s="189"/>
      <c r="BL637" s="189"/>
      <c r="BM637" s="189"/>
      <c r="BN637" s="189"/>
      <c r="BO637" s="189"/>
      <c r="BP637" s="189"/>
      <c r="BQ637" s="189"/>
      <c r="BR637" s="189"/>
      <c r="BS637" s="189"/>
      <c r="BT637" s="189"/>
      <c r="BU637" s="189"/>
      <c r="BV637" s="189"/>
      <c r="BW637" s="189"/>
      <c r="BX637" s="189"/>
      <c r="BY637" s="189"/>
      <c r="BZ637" s="189"/>
      <c r="CA637" s="189"/>
      <c r="CB637" s="189"/>
      <c r="CC637" s="189"/>
      <c r="CD637" s="189"/>
      <c r="CE637" s="189"/>
      <c r="CF637" s="189"/>
      <c r="CG637" s="9"/>
      <c r="CH637" s="9"/>
      <c r="DJ637" s="2"/>
    </row>
    <row r="638" spans="2:114" ht="6.75" customHeight="1">
      <c r="B638" s="194"/>
      <c r="C638" s="194"/>
      <c r="D638" s="194"/>
      <c r="E638" s="194"/>
      <c r="F638" s="194"/>
      <c r="G638" s="194"/>
      <c r="H638" s="194"/>
      <c r="I638" s="194"/>
      <c r="J638" s="194"/>
      <c r="K638" s="194"/>
      <c r="L638" s="194"/>
      <c r="M638" s="194"/>
      <c r="N638" s="194"/>
      <c r="O638" s="194"/>
      <c r="P638" s="194"/>
      <c r="Q638" s="194"/>
      <c r="R638" s="194"/>
      <c r="S638" s="194"/>
      <c r="T638" s="194"/>
      <c r="U638" s="194"/>
      <c r="V638" s="194"/>
      <c r="W638" s="194"/>
      <c r="X638" s="194"/>
      <c r="Y638" s="194"/>
      <c r="Z638" s="194"/>
      <c r="AA638" s="194"/>
      <c r="AB638" s="194"/>
      <c r="AC638" s="194"/>
      <c r="AD638" s="194"/>
      <c r="AE638" s="194"/>
      <c r="AF638" s="194"/>
      <c r="AG638" s="194"/>
      <c r="AH638" s="194"/>
      <c r="AI638" s="194"/>
      <c r="AJ638" s="194"/>
      <c r="AK638" s="194"/>
      <c r="BI638" s="189"/>
      <c r="BJ638" s="189"/>
      <c r="BK638" s="189"/>
      <c r="BL638" s="189"/>
      <c r="BM638" s="189"/>
      <c r="BN638" s="189"/>
      <c r="BO638" s="189"/>
      <c r="BP638" s="189"/>
      <c r="BQ638" s="189"/>
      <c r="BR638" s="189"/>
      <c r="BS638" s="189"/>
      <c r="BT638" s="189"/>
      <c r="BU638" s="189"/>
      <c r="BV638" s="189"/>
      <c r="BW638" s="189"/>
      <c r="BX638" s="189"/>
      <c r="BY638" s="189"/>
      <c r="BZ638" s="189"/>
      <c r="CA638" s="189"/>
      <c r="CB638" s="189"/>
      <c r="CC638" s="189"/>
      <c r="CD638" s="189"/>
      <c r="CE638" s="189"/>
      <c r="CF638" s="189"/>
      <c r="CG638" s="3"/>
      <c r="CH638" s="3"/>
      <c r="CI638" s="126">
        <f>IF(""="Рестораны","X","")</f>
      </c>
      <c r="CJ638" s="128"/>
      <c r="CK638" s="190" t="s">
        <v>9</v>
      </c>
      <c r="CL638" s="191"/>
      <c r="CM638" s="191"/>
      <c r="CN638" s="191"/>
      <c r="CO638" s="191"/>
      <c r="CP638" s="191"/>
      <c r="CQ638" s="191"/>
      <c r="CR638" s="191"/>
      <c r="CS638" s="191"/>
      <c r="CT638" s="191"/>
      <c r="CU638" s="191"/>
      <c r="CV638" s="191"/>
      <c r="CW638" s="191"/>
      <c r="CX638" s="191"/>
      <c r="CY638" s="191"/>
      <c r="CZ638" s="191"/>
      <c r="DA638" s="191"/>
      <c r="DB638" s="191"/>
      <c r="DC638" s="191"/>
      <c r="DD638" s="191"/>
      <c r="DE638" s="191"/>
      <c r="DF638" s="191"/>
      <c r="DG638" s="191"/>
      <c r="DH638" s="191"/>
      <c r="DJ638" s="2"/>
    </row>
    <row r="639" spans="87:114" ht="6.75" customHeight="1">
      <c r="CI639" s="132"/>
      <c r="CJ639" s="134"/>
      <c r="CK639" s="190"/>
      <c r="CL639" s="191"/>
      <c r="CM639" s="191"/>
      <c r="CN639" s="191"/>
      <c r="CO639" s="191"/>
      <c r="CP639" s="191"/>
      <c r="CQ639" s="191"/>
      <c r="CR639" s="191"/>
      <c r="CS639" s="191"/>
      <c r="CT639" s="191"/>
      <c r="CU639" s="191"/>
      <c r="CV639" s="191"/>
      <c r="CW639" s="191"/>
      <c r="CX639" s="191"/>
      <c r="CY639" s="191"/>
      <c r="CZ639" s="191"/>
      <c r="DA639" s="191"/>
      <c r="DB639" s="191"/>
      <c r="DC639" s="191"/>
      <c r="DD639" s="191"/>
      <c r="DE639" s="191"/>
      <c r="DF639" s="191"/>
      <c r="DG639" s="191"/>
      <c r="DH639" s="191"/>
      <c r="DJ639" s="2"/>
    </row>
    <row r="640" spans="3:114" ht="6.75" customHeight="1">
      <c r="C640" s="126">
        <f>IF(""="АХО/Транспортная служба","X","")</f>
      </c>
      <c r="D640" s="128"/>
      <c r="E640" s="122" t="s">
        <v>111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0"/>
      <c r="AD640" s="10">
        <v>26</v>
      </c>
      <c r="AE640" s="260">
        <f>IF(""="Бухгалтерия, финансы","X","")</f>
      </c>
      <c r="AF640" s="261"/>
      <c r="AG640" s="122" t="s">
        <v>115</v>
      </c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121"/>
      <c r="AW640" s="121"/>
      <c r="AX640" s="121"/>
      <c r="AY640" s="121"/>
      <c r="AZ640" s="121"/>
      <c r="BA640" s="121"/>
      <c r="BB640" s="121"/>
      <c r="BC640" s="121"/>
      <c r="BD640" s="121"/>
      <c r="CC640" s="219" t="s">
        <v>103</v>
      </c>
      <c r="CD640" s="219"/>
      <c r="CE640" s="219"/>
      <c r="CF640" s="219"/>
      <c r="CG640" s="219"/>
      <c r="CH640" s="219"/>
      <c r="CI640" s="219"/>
      <c r="CJ640" s="219"/>
      <c r="CK640" s="219"/>
      <c r="CL640" s="219"/>
      <c r="CM640" s="219"/>
      <c r="CN640" s="219"/>
      <c r="CO640" s="219"/>
      <c r="CP640" s="219"/>
      <c r="CQ640" s="219"/>
      <c r="CR640" s="219"/>
      <c r="CS640" s="219"/>
      <c r="CT640" s="219"/>
      <c r="CU640" s="219"/>
      <c r="CV640" s="219"/>
      <c r="CW640" s="22"/>
      <c r="CX640" s="22"/>
      <c r="CY640" s="22"/>
      <c r="CZ640" s="186" t="s">
        <v>104</v>
      </c>
      <c r="DA640" s="186"/>
      <c r="DB640" s="186"/>
      <c r="DC640" s="186"/>
      <c r="DD640" s="186"/>
      <c r="DE640" s="186"/>
      <c r="DF640" s="186"/>
      <c r="DG640" s="186"/>
      <c r="DH640" s="186"/>
      <c r="DJ640" s="2"/>
    </row>
    <row r="641" spans="3:114" ht="6.75" customHeight="1">
      <c r="C641" s="132"/>
      <c r="D641" s="134"/>
      <c r="E641" s="122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0"/>
      <c r="AD641" s="10"/>
      <c r="AE641" s="262"/>
      <c r="AF641" s="263"/>
      <c r="AG641" s="122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21"/>
      <c r="AV641" s="121"/>
      <c r="AW641" s="121"/>
      <c r="AX641" s="121"/>
      <c r="AY641" s="121"/>
      <c r="AZ641" s="121"/>
      <c r="BA641" s="121"/>
      <c r="BB641" s="121"/>
      <c r="BC641" s="121"/>
      <c r="BD641" s="121"/>
      <c r="BG641" s="194" t="s">
        <v>102</v>
      </c>
      <c r="BH641" s="194"/>
      <c r="BI641" s="194"/>
      <c r="BJ641" s="194"/>
      <c r="BK641" s="194"/>
      <c r="BL641" s="194"/>
      <c r="BM641" s="194"/>
      <c r="BN641" s="194"/>
      <c r="BO641" s="194"/>
      <c r="BP641" s="194"/>
      <c r="BQ641" s="194"/>
      <c r="BR641" s="194"/>
      <c r="BS641" s="194"/>
      <c r="BT641" s="194"/>
      <c r="BU641" s="194"/>
      <c r="BV641" s="194"/>
      <c r="BW641" s="194"/>
      <c r="CA641" s="195">
        <f>IF(""="1","X","")</f>
      </c>
      <c r="CB641" s="196"/>
      <c r="CC641" s="219"/>
      <c r="CD641" s="219"/>
      <c r="CE641" s="219"/>
      <c r="CF641" s="219"/>
      <c r="CG641" s="219"/>
      <c r="CH641" s="219"/>
      <c r="CI641" s="219"/>
      <c r="CJ641" s="219"/>
      <c r="CK641" s="219"/>
      <c r="CL641" s="219"/>
      <c r="CM641" s="219"/>
      <c r="CN641" s="219"/>
      <c r="CO641" s="219"/>
      <c r="CP641" s="219"/>
      <c r="CQ641" s="219"/>
      <c r="CR641" s="219"/>
      <c r="CS641" s="219"/>
      <c r="CT641" s="219"/>
      <c r="CU641" s="219"/>
      <c r="CV641" s="219"/>
      <c r="CW641" s="22"/>
      <c r="CX641" s="195">
        <f>IF(""="0","X","")</f>
      </c>
      <c r="CY641" s="196"/>
      <c r="CZ641" s="186"/>
      <c r="DA641" s="186"/>
      <c r="DB641" s="186"/>
      <c r="DC641" s="186"/>
      <c r="DD641" s="186"/>
      <c r="DE641" s="186"/>
      <c r="DF641" s="186"/>
      <c r="DG641" s="186"/>
      <c r="DH641" s="186"/>
      <c r="DJ641" s="2"/>
    </row>
    <row r="642" spans="5:114" ht="6.75" customHeight="1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G642" s="194"/>
      <c r="BH642" s="194"/>
      <c r="BI642" s="194"/>
      <c r="BJ642" s="194"/>
      <c r="BK642" s="194"/>
      <c r="BL642" s="194"/>
      <c r="BM642" s="194"/>
      <c r="BN642" s="194"/>
      <c r="BO642" s="194"/>
      <c r="BP642" s="194"/>
      <c r="BQ642" s="194"/>
      <c r="BR642" s="194"/>
      <c r="BS642" s="194"/>
      <c r="BT642" s="194"/>
      <c r="BU642" s="194"/>
      <c r="BV642" s="194"/>
      <c r="BW642" s="194"/>
      <c r="CA642" s="197"/>
      <c r="CB642" s="198"/>
      <c r="CC642" s="219"/>
      <c r="CD642" s="219"/>
      <c r="CE642" s="219"/>
      <c r="CF642" s="219"/>
      <c r="CG642" s="219"/>
      <c r="CH642" s="219"/>
      <c r="CI642" s="219"/>
      <c r="CJ642" s="219"/>
      <c r="CK642" s="219"/>
      <c r="CL642" s="219"/>
      <c r="CM642" s="219"/>
      <c r="CN642" s="219"/>
      <c r="CO642" s="219"/>
      <c r="CP642" s="219"/>
      <c r="CQ642" s="219"/>
      <c r="CR642" s="219"/>
      <c r="CS642" s="219"/>
      <c r="CT642" s="219"/>
      <c r="CU642" s="219"/>
      <c r="CV642" s="219"/>
      <c r="CW642" s="22"/>
      <c r="CX642" s="197"/>
      <c r="CY642" s="198"/>
      <c r="CZ642" s="186"/>
      <c r="DA642" s="186"/>
      <c r="DB642" s="186"/>
      <c r="DC642" s="186"/>
      <c r="DD642" s="186"/>
      <c r="DE642" s="186"/>
      <c r="DF642" s="186"/>
      <c r="DG642" s="186"/>
      <c r="DH642" s="186"/>
      <c r="DJ642" s="2"/>
    </row>
    <row r="643" spans="3:114" ht="6.75" customHeight="1">
      <c r="C643" s="126">
        <f>IF(""="Участие в основной деятельности","X","")</f>
      </c>
      <c r="D643" s="128"/>
      <c r="E643" s="409" t="s">
        <v>260</v>
      </c>
      <c r="F643" s="273"/>
      <c r="G643" s="273"/>
      <c r="H643" s="273"/>
      <c r="I643" s="273"/>
      <c r="J643" s="273"/>
      <c r="K643" s="273"/>
      <c r="L643" s="273"/>
      <c r="M643" s="273"/>
      <c r="N643" s="273"/>
      <c r="O643" s="273"/>
      <c r="P643" s="273"/>
      <c r="Q643" s="273"/>
      <c r="R643" s="273"/>
      <c r="S643" s="273"/>
      <c r="T643" s="273"/>
      <c r="U643" s="273"/>
      <c r="V643" s="273"/>
      <c r="W643" s="273"/>
      <c r="X643" s="273"/>
      <c r="Y643" s="273"/>
      <c r="Z643" s="273"/>
      <c r="AA643" s="273"/>
      <c r="AB643" s="273"/>
      <c r="AC643" s="10"/>
      <c r="AD643" s="10">
        <v>26</v>
      </c>
      <c r="AE643" s="260">
        <f>IF(""="Телекоммуникации","X","")</f>
      </c>
      <c r="AF643" s="261"/>
      <c r="AG643" s="122" t="s">
        <v>116</v>
      </c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21"/>
      <c r="AV643" s="121"/>
      <c r="AW643" s="121"/>
      <c r="AX643" s="121"/>
      <c r="AY643" s="121"/>
      <c r="AZ643" s="121"/>
      <c r="BA643" s="121"/>
      <c r="BB643" s="121"/>
      <c r="BC643" s="121"/>
      <c r="BD643" s="121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CA643" s="20"/>
      <c r="CB643" s="20"/>
      <c r="CC643" s="219"/>
      <c r="CD643" s="219"/>
      <c r="CE643" s="219"/>
      <c r="CF643" s="219"/>
      <c r="CG643" s="219"/>
      <c r="CH643" s="219"/>
      <c r="CI643" s="219"/>
      <c r="CJ643" s="219"/>
      <c r="CK643" s="219"/>
      <c r="CL643" s="219"/>
      <c r="CM643" s="219"/>
      <c r="CN643" s="219"/>
      <c r="CO643" s="219"/>
      <c r="CP643" s="219"/>
      <c r="CQ643" s="219"/>
      <c r="CR643" s="219"/>
      <c r="CS643" s="219"/>
      <c r="CT643" s="219"/>
      <c r="CU643" s="219"/>
      <c r="CV643" s="219"/>
      <c r="CW643" s="22"/>
      <c r="CX643" s="22"/>
      <c r="CY643" s="22"/>
      <c r="CZ643" s="186"/>
      <c r="DA643" s="186"/>
      <c r="DB643" s="186"/>
      <c r="DC643" s="186"/>
      <c r="DD643" s="186"/>
      <c r="DE643" s="186"/>
      <c r="DF643" s="186"/>
      <c r="DG643" s="186"/>
      <c r="DH643" s="186"/>
      <c r="DJ643" s="2"/>
    </row>
    <row r="644" spans="3:114" ht="6.75" customHeight="1">
      <c r="C644" s="132"/>
      <c r="D644" s="134"/>
      <c r="E644" s="409"/>
      <c r="F644" s="273"/>
      <c r="G644" s="273"/>
      <c r="H644" s="273"/>
      <c r="I644" s="273"/>
      <c r="J644" s="273"/>
      <c r="K644" s="273"/>
      <c r="L644" s="273"/>
      <c r="M644" s="273"/>
      <c r="N644" s="273"/>
      <c r="O644" s="273"/>
      <c r="P644" s="273"/>
      <c r="Q644" s="273"/>
      <c r="R644" s="273"/>
      <c r="S644" s="273"/>
      <c r="T644" s="273"/>
      <c r="U644" s="273"/>
      <c r="V644" s="273"/>
      <c r="W644" s="273"/>
      <c r="X644" s="273"/>
      <c r="Y644" s="273"/>
      <c r="Z644" s="273"/>
      <c r="AA644" s="273"/>
      <c r="AB644" s="273"/>
      <c r="AC644" s="10"/>
      <c r="AD644" s="10"/>
      <c r="AE644" s="262"/>
      <c r="AF644" s="263"/>
      <c r="AG644" s="122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21"/>
      <c r="AV644" s="121"/>
      <c r="AW644" s="121"/>
      <c r="AX644" s="121"/>
      <c r="AY644" s="121"/>
      <c r="AZ644" s="121"/>
      <c r="BA644" s="121"/>
      <c r="BB644" s="121"/>
      <c r="BC644" s="121"/>
      <c r="BD644" s="121"/>
      <c r="BG644" s="20"/>
      <c r="BH644" s="20"/>
      <c r="BI644" s="20"/>
      <c r="BJ644" s="20"/>
      <c r="CC644" s="311"/>
      <c r="CD644" s="311"/>
      <c r="CE644" s="311"/>
      <c r="CF644" s="311"/>
      <c r="CG644" s="311"/>
      <c r="CH644" s="311"/>
      <c r="CI644" s="311"/>
      <c r="CJ644" s="311"/>
      <c r="CK644" s="311"/>
      <c r="CL644" s="311"/>
      <c r="CM644" s="311"/>
      <c r="CN644" s="311"/>
      <c r="CO644" s="311"/>
      <c r="CP644" s="311"/>
      <c r="CQ644" s="311"/>
      <c r="CR644" s="311"/>
      <c r="CS644" s="311"/>
      <c r="CT644" s="311"/>
      <c r="CU644" s="311"/>
      <c r="CV644" s="311"/>
      <c r="DJ644" s="2"/>
    </row>
    <row r="645" spans="5:114" ht="6.75" customHeight="1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G645" s="316" t="s">
        <v>105</v>
      </c>
      <c r="BH645" s="316"/>
      <c r="BI645" s="316"/>
      <c r="BJ645" s="316"/>
      <c r="BK645" s="316"/>
      <c r="BL645" s="316"/>
      <c r="BM645" s="316"/>
      <c r="BN645" s="316"/>
      <c r="BO645" s="316"/>
      <c r="BP645" s="316"/>
      <c r="BQ645" s="316"/>
      <c r="BR645" s="316"/>
      <c r="BS645" s="316"/>
      <c r="BT645" s="316"/>
      <c r="BU645" s="316"/>
      <c r="BV645" s="316"/>
      <c r="BW645" s="316"/>
      <c r="BX645" s="316"/>
      <c r="BY645" s="316"/>
      <c r="CA645" s="126"/>
      <c r="CB645" s="127"/>
      <c r="CC645" s="127"/>
      <c r="CD645" s="127"/>
      <c r="CE645" s="127"/>
      <c r="CF645" s="127"/>
      <c r="CG645" s="127"/>
      <c r="CH645" s="127"/>
      <c r="CI645" s="127"/>
      <c r="CJ645" s="127"/>
      <c r="CK645" s="127"/>
      <c r="CL645" s="127"/>
      <c r="CM645" s="127"/>
      <c r="CN645" s="127"/>
      <c r="CO645" s="127"/>
      <c r="CP645" s="127"/>
      <c r="CQ645" s="127"/>
      <c r="CR645" s="127"/>
      <c r="CS645" s="127"/>
      <c r="CT645" s="127"/>
      <c r="CU645" s="127"/>
      <c r="CV645" s="127"/>
      <c r="CW645" s="127"/>
      <c r="CX645" s="127"/>
      <c r="CY645" s="127"/>
      <c r="CZ645" s="127"/>
      <c r="DA645" s="127"/>
      <c r="DB645" s="127"/>
      <c r="DC645" s="127"/>
      <c r="DD645" s="127"/>
      <c r="DE645" s="127"/>
      <c r="DF645" s="127"/>
      <c r="DG645" s="127"/>
      <c r="DH645" s="128"/>
      <c r="DJ645" s="2"/>
    </row>
    <row r="646" spans="3:114" ht="6.75" customHeight="1">
      <c r="C646" s="126">
        <f>IF(""="Юридическая служба","X","")</f>
      </c>
      <c r="D646" s="128"/>
      <c r="E646" s="122" t="s">
        <v>113</v>
      </c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0"/>
      <c r="AD646" s="10">
        <v>26</v>
      </c>
      <c r="AE646" s="260">
        <f>IF(""="Реклама, маркетинг","X","")</f>
      </c>
      <c r="AF646" s="261"/>
      <c r="AG646" s="122" t="s">
        <v>117</v>
      </c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21"/>
      <c r="AV646" s="121"/>
      <c r="AW646" s="121"/>
      <c r="AX646" s="121"/>
      <c r="AY646" s="121"/>
      <c r="AZ646" s="121"/>
      <c r="BA646" s="121"/>
      <c r="BB646" s="121"/>
      <c r="BC646" s="121"/>
      <c r="BD646" s="121"/>
      <c r="BG646" s="316"/>
      <c r="BH646" s="316"/>
      <c r="BI646" s="316"/>
      <c r="BJ646" s="316"/>
      <c r="BK646" s="316"/>
      <c r="BL646" s="316"/>
      <c r="BM646" s="316"/>
      <c r="BN646" s="316"/>
      <c r="BO646" s="316"/>
      <c r="BP646" s="316"/>
      <c r="BQ646" s="316"/>
      <c r="BR646" s="316"/>
      <c r="BS646" s="316"/>
      <c r="BT646" s="316"/>
      <c r="BU646" s="316"/>
      <c r="BV646" s="316"/>
      <c r="BW646" s="316"/>
      <c r="BX646" s="316"/>
      <c r="BY646" s="316"/>
      <c r="CA646" s="129"/>
      <c r="CB646" s="130"/>
      <c r="CC646" s="130"/>
      <c r="CD646" s="130"/>
      <c r="CE646" s="130"/>
      <c r="CF646" s="130"/>
      <c r="CG646" s="130"/>
      <c r="CH646" s="130"/>
      <c r="CI646" s="130"/>
      <c r="CJ646" s="130"/>
      <c r="CK646" s="130"/>
      <c r="CL646" s="130"/>
      <c r="CM646" s="130"/>
      <c r="CN646" s="130"/>
      <c r="CO646" s="130"/>
      <c r="CP646" s="130"/>
      <c r="CQ646" s="130"/>
      <c r="CR646" s="130"/>
      <c r="CS646" s="130"/>
      <c r="CT646" s="130"/>
      <c r="CU646" s="130"/>
      <c r="CV646" s="130"/>
      <c r="CW646" s="130"/>
      <c r="CX646" s="130"/>
      <c r="CY646" s="130"/>
      <c r="CZ646" s="130"/>
      <c r="DA646" s="130"/>
      <c r="DB646" s="130"/>
      <c r="DC646" s="130"/>
      <c r="DD646" s="130"/>
      <c r="DE646" s="130"/>
      <c r="DF646" s="130"/>
      <c r="DG646" s="130"/>
      <c r="DH646" s="131"/>
      <c r="DJ646" s="2"/>
    </row>
    <row r="647" spans="3:114" ht="6.75" customHeight="1">
      <c r="C647" s="132"/>
      <c r="D647" s="134"/>
      <c r="E647" s="122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0"/>
      <c r="AD647" s="10"/>
      <c r="AE647" s="262"/>
      <c r="AF647" s="263"/>
      <c r="AG647" s="122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21"/>
      <c r="AV647" s="121"/>
      <c r="AW647" s="121"/>
      <c r="AX647" s="121"/>
      <c r="AY647" s="121"/>
      <c r="AZ647" s="121"/>
      <c r="BA647" s="121"/>
      <c r="BB647" s="121"/>
      <c r="BC647" s="121"/>
      <c r="BD647" s="121"/>
      <c r="BG647" s="316"/>
      <c r="BH647" s="316"/>
      <c r="BI647" s="316"/>
      <c r="BJ647" s="316"/>
      <c r="BK647" s="316"/>
      <c r="BL647" s="316"/>
      <c r="BM647" s="316"/>
      <c r="BN647" s="316"/>
      <c r="BO647" s="316"/>
      <c r="BP647" s="316"/>
      <c r="BQ647" s="316"/>
      <c r="BR647" s="316"/>
      <c r="BS647" s="316"/>
      <c r="BT647" s="316"/>
      <c r="BU647" s="316"/>
      <c r="BV647" s="316"/>
      <c r="BW647" s="316"/>
      <c r="BX647" s="316"/>
      <c r="BY647" s="316"/>
      <c r="CA647" s="132"/>
      <c r="CB647" s="133"/>
      <c r="CC647" s="133"/>
      <c r="CD647" s="133"/>
      <c r="CE647" s="133"/>
      <c r="CF647" s="133"/>
      <c r="CG647" s="133"/>
      <c r="CH647" s="133"/>
      <c r="CI647" s="133"/>
      <c r="CJ647" s="133"/>
      <c r="CK647" s="133"/>
      <c r="CL647" s="133"/>
      <c r="CM647" s="133"/>
      <c r="CN647" s="133"/>
      <c r="CO647" s="133"/>
      <c r="CP647" s="133"/>
      <c r="CQ647" s="133"/>
      <c r="CR647" s="133"/>
      <c r="CS647" s="133"/>
      <c r="CT647" s="133"/>
      <c r="CU647" s="133"/>
      <c r="CV647" s="133"/>
      <c r="CW647" s="133"/>
      <c r="CX647" s="133"/>
      <c r="CY647" s="133"/>
      <c r="CZ647" s="133"/>
      <c r="DA647" s="133"/>
      <c r="DB647" s="133"/>
      <c r="DC647" s="133"/>
      <c r="DD647" s="133"/>
      <c r="DE647" s="133"/>
      <c r="DF647" s="133"/>
      <c r="DG647" s="133"/>
      <c r="DH647" s="134"/>
      <c r="DJ647" s="2"/>
    </row>
    <row r="648" spans="5:56" ht="6.75" customHeight="1"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</row>
    <row r="649" spans="3:100" ht="6.75" customHeight="1">
      <c r="C649" s="126">
        <f>IF(""="Служба безопасности","X","")</f>
      </c>
      <c r="D649" s="128"/>
      <c r="E649" s="122" t="s">
        <v>114</v>
      </c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0"/>
      <c r="AD649" s="10">
        <v>26</v>
      </c>
      <c r="AE649" s="260">
        <f>IF(""="IT-службы","X","")</f>
      </c>
      <c r="AF649" s="261"/>
      <c r="AG649" s="122" t="s">
        <v>118</v>
      </c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21"/>
      <c r="AV649" s="121"/>
      <c r="AW649" s="121"/>
      <c r="AX649" s="121"/>
      <c r="AY649" s="121"/>
      <c r="AZ649" s="121"/>
      <c r="BA649" s="121"/>
      <c r="BB649" s="121"/>
      <c r="BC649" s="121"/>
      <c r="BD649" s="121"/>
      <c r="BG649" s="194" t="s">
        <v>246</v>
      </c>
      <c r="BH649" s="194"/>
      <c r="BI649" s="194"/>
      <c r="BJ649" s="194"/>
      <c r="BK649" s="194"/>
      <c r="BL649" s="194"/>
      <c r="BM649" s="194"/>
      <c r="BN649" s="194"/>
      <c r="BO649" s="194"/>
      <c r="BP649" s="194"/>
      <c r="BQ649" s="194"/>
      <c r="BR649" s="194"/>
      <c r="BS649" s="194"/>
      <c r="BT649" s="194"/>
      <c r="BU649" s="194"/>
      <c r="BV649" s="194"/>
      <c r="BW649" s="194"/>
      <c r="BX649" s="194"/>
      <c r="BY649" s="194"/>
      <c r="BZ649" s="194"/>
      <c r="CA649" s="126"/>
      <c r="CB649" s="127"/>
      <c r="CC649" s="127"/>
      <c r="CD649" s="128"/>
      <c r="CE649" s="129" t="s">
        <v>107</v>
      </c>
      <c r="CF649" s="130"/>
      <c r="CG649" s="130"/>
      <c r="CH649" s="130"/>
      <c r="CI649" s="130"/>
      <c r="CJ649" s="130"/>
      <c r="CM649" s="126"/>
      <c r="CN649" s="127"/>
      <c r="CO649" s="127"/>
      <c r="CP649" s="128"/>
      <c r="CQ649" s="129" t="s">
        <v>108</v>
      </c>
      <c r="CR649" s="130"/>
      <c r="CS649" s="130"/>
      <c r="CT649" s="130"/>
      <c r="CU649" s="130"/>
      <c r="CV649" s="130"/>
    </row>
    <row r="650" spans="3:100" ht="6.75" customHeight="1">
      <c r="C650" s="132"/>
      <c r="D650" s="134"/>
      <c r="E650" s="122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0"/>
      <c r="AD650" s="10"/>
      <c r="AE650" s="262"/>
      <c r="AF650" s="263"/>
      <c r="AG650" s="122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21"/>
      <c r="AV650" s="121"/>
      <c r="AW650" s="121"/>
      <c r="AX650" s="121"/>
      <c r="AY650" s="121"/>
      <c r="AZ650" s="121"/>
      <c r="BA650" s="121"/>
      <c r="BB650" s="121"/>
      <c r="BC650" s="121"/>
      <c r="BD650" s="121"/>
      <c r="BG650" s="194"/>
      <c r="BH650" s="194"/>
      <c r="BI650" s="194"/>
      <c r="BJ650" s="194"/>
      <c r="BK650" s="194"/>
      <c r="BL650" s="194"/>
      <c r="BM650" s="194"/>
      <c r="BN650" s="194"/>
      <c r="BO650" s="194"/>
      <c r="BP650" s="194"/>
      <c r="BQ650" s="194"/>
      <c r="BR650" s="194"/>
      <c r="BS650" s="194"/>
      <c r="BT650" s="194"/>
      <c r="BU650" s="194"/>
      <c r="BV650" s="194"/>
      <c r="BW650" s="194"/>
      <c r="BX650" s="194"/>
      <c r="BY650" s="194"/>
      <c r="BZ650" s="194"/>
      <c r="CA650" s="132"/>
      <c r="CB650" s="133"/>
      <c r="CC650" s="133"/>
      <c r="CD650" s="134"/>
      <c r="CE650" s="129"/>
      <c r="CF650" s="130"/>
      <c r="CG650" s="130"/>
      <c r="CH650" s="130"/>
      <c r="CI650" s="130"/>
      <c r="CJ650" s="130"/>
      <c r="CM650" s="132"/>
      <c r="CN650" s="133"/>
      <c r="CO650" s="133"/>
      <c r="CP650" s="134"/>
      <c r="CQ650" s="129"/>
      <c r="CR650" s="130"/>
      <c r="CS650" s="130"/>
      <c r="CT650" s="130"/>
      <c r="CU650" s="130"/>
      <c r="CV650" s="130"/>
    </row>
    <row r="651" spans="59:78" ht="6.75" customHeight="1">
      <c r="BG651" s="194"/>
      <c r="BH651" s="194"/>
      <c r="BI651" s="194"/>
      <c r="BJ651" s="194"/>
      <c r="BK651" s="194"/>
      <c r="BL651" s="194"/>
      <c r="BM651" s="194"/>
      <c r="BN651" s="194"/>
      <c r="BO651" s="194"/>
      <c r="BP651" s="194"/>
      <c r="BQ651" s="194"/>
      <c r="BR651" s="194"/>
      <c r="BS651" s="194"/>
      <c r="BT651" s="194"/>
      <c r="BU651" s="194"/>
      <c r="BV651" s="194"/>
      <c r="BW651" s="194"/>
      <c r="BX651" s="194"/>
      <c r="BY651" s="194"/>
      <c r="BZ651" s="194"/>
    </row>
    <row r="652" spans="3:78" ht="6.75" customHeight="1">
      <c r="C652" s="178" t="s">
        <v>121</v>
      </c>
      <c r="D652" s="178"/>
      <c r="E652" s="178"/>
      <c r="F652" s="178"/>
      <c r="G652" s="178"/>
      <c r="H652" s="178"/>
      <c r="I652" s="178"/>
      <c r="J652" s="178"/>
      <c r="K652" s="178"/>
      <c r="L652" s="178"/>
      <c r="M652" s="178"/>
      <c r="N652" s="178"/>
      <c r="O652" s="178"/>
      <c r="P652" s="178"/>
      <c r="Q652" s="178"/>
      <c r="R652" s="178"/>
      <c r="S652" s="5"/>
      <c r="T652" s="126">
        <f>IF(""="1","X","")</f>
      </c>
      <c r="U652" s="128"/>
      <c r="V652" s="5"/>
      <c r="W652" s="5"/>
      <c r="X652" s="5"/>
      <c r="Y652" s="5"/>
      <c r="Z652" s="5"/>
      <c r="AA652" s="5"/>
      <c r="AB652" s="5"/>
      <c r="AE652" s="178" t="s">
        <v>268</v>
      </c>
      <c r="AF652" s="178"/>
      <c r="AG652" s="178"/>
      <c r="AH652" s="178"/>
      <c r="AI652" s="178"/>
      <c r="AJ652" s="178"/>
      <c r="AK652" s="178"/>
      <c r="AL652" s="178"/>
      <c r="AM652" s="178"/>
      <c r="AN652" s="178"/>
      <c r="AO652" s="178"/>
      <c r="AP652" s="178"/>
      <c r="AQ652" s="178"/>
      <c r="AR652" s="178"/>
      <c r="AS652" s="178"/>
      <c r="AT652" s="178"/>
      <c r="AU652" s="178"/>
      <c r="AV652" s="5"/>
      <c r="AW652" s="126" t="str">
        <f>IF(""="1","","X")</f>
        <v>X</v>
      </c>
      <c r="AX652" s="128"/>
      <c r="BF652" s="21"/>
      <c r="BG652" s="194"/>
      <c r="BH652" s="194"/>
      <c r="BI652" s="194"/>
      <c r="BJ652" s="194"/>
      <c r="BK652" s="194"/>
      <c r="BL652" s="194"/>
      <c r="BM652" s="194"/>
      <c r="BN652" s="194"/>
      <c r="BO652" s="194"/>
      <c r="BP652" s="194"/>
      <c r="BQ652" s="194"/>
      <c r="BR652" s="194"/>
      <c r="BS652" s="194"/>
      <c r="BT652" s="194"/>
      <c r="BU652" s="194"/>
      <c r="BV652" s="194"/>
      <c r="BW652" s="194"/>
      <c r="BX652" s="194"/>
      <c r="BY652" s="194"/>
      <c r="BZ652" s="194"/>
    </row>
    <row r="653" spans="2:58" ht="6.75" customHeight="1">
      <c r="B653" s="5"/>
      <c r="C653" s="178"/>
      <c r="D653" s="178"/>
      <c r="E653" s="178"/>
      <c r="F653" s="178"/>
      <c r="G653" s="178"/>
      <c r="H653" s="178"/>
      <c r="I653" s="178"/>
      <c r="J653" s="178"/>
      <c r="K653" s="178"/>
      <c r="L653" s="178"/>
      <c r="M653" s="178"/>
      <c r="N653" s="178"/>
      <c r="O653" s="178"/>
      <c r="P653" s="178"/>
      <c r="Q653" s="178"/>
      <c r="R653" s="178"/>
      <c r="S653" s="5"/>
      <c r="T653" s="132"/>
      <c r="U653" s="134"/>
      <c r="V653" s="5"/>
      <c r="W653" s="5"/>
      <c r="X653" s="5"/>
      <c r="Y653" s="5"/>
      <c r="Z653" s="5"/>
      <c r="AA653" s="5"/>
      <c r="AB653" s="5"/>
      <c r="AC653" s="5"/>
      <c r="AD653" s="5"/>
      <c r="AE653" s="178"/>
      <c r="AF653" s="178"/>
      <c r="AG653" s="178"/>
      <c r="AH653" s="178"/>
      <c r="AI653" s="178"/>
      <c r="AJ653" s="178"/>
      <c r="AK653" s="178"/>
      <c r="AL653" s="178"/>
      <c r="AM653" s="178"/>
      <c r="AN653" s="178"/>
      <c r="AO653" s="178"/>
      <c r="AP653" s="178"/>
      <c r="AQ653" s="178"/>
      <c r="AR653" s="178"/>
      <c r="AS653" s="178"/>
      <c r="AT653" s="178"/>
      <c r="AU653" s="178"/>
      <c r="AV653" s="5"/>
      <c r="AW653" s="132"/>
      <c r="AX653" s="134"/>
      <c r="BF653" s="21"/>
    </row>
    <row r="654" spans="2:94" ht="6.75" customHeight="1"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BG654" s="194" t="s">
        <v>110</v>
      </c>
      <c r="BH654" s="194"/>
      <c r="BI654" s="194"/>
      <c r="BJ654" s="194"/>
      <c r="BK654" s="194"/>
      <c r="BL654" s="194"/>
      <c r="BM654" s="194"/>
      <c r="BN654" s="194"/>
      <c r="BO654" s="194"/>
      <c r="BP654" s="194"/>
      <c r="BQ654" s="194"/>
      <c r="BR654" s="194"/>
      <c r="BS654" s="194"/>
      <c r="BT654" s="194"/>
      <c r="BU654" s="194"/>
      <c r="BV654" s="194"/>
      <c r="BW654" s="194"/>
      <c r="BX654" s="194"/>
      <c r="BY654" s="194"/>
      <c r="BZ654" s="194"/>
      <c r="CA654" s="194"/>
      <c r="CB654" s="194"/>
      <c r="CC654" s="194"/>
      <c r="CD654" s="194"/>
      <c r="CE654" s="194"/>
      <c r="CF654" s="194"/>
      <c r="CG654" s="194"/>
      <c r="CH654" s="194"/>
      <c r="CI654" s="194"/>
      <c r="CJ654" s="194"/>
      <c r="CK654" s="194"/>
      <c r="CL654" s="194"/>
      <c r="CM654" s="194"/>
      <c r="CN654" s="194"/>
      <c r="CO654" s="194"/>
      <c r="CP654" s="194"/>
    </row>
    <row r="655" spans="2:94" ht="6.75" customHeight="1">
      <c r="B655" s="202" t="s">
        <v>6</v>
      </c>
      <c r="C655" s="203"/>
      <c r="D655" s="203"/>
      <c r="E655" s="203"/>
      <c r="F655" s="203"/>
      <c r="G655" s="203"/>
      <c r="H655" s="203"/>
      <c r="I655" s="203"/>
      <c r="J655" s="203"/>
      <c r="K655" s="203"/>
      <c r="L655" s="203"/>
      <c r="M655" s="203"/>
      <c r="N655" s="203"/>
      <c r="O655" s="203"/>
      <c r="P655" s="203"/>
      <c r="Q655" s="203"/>
      <c r="R655" s="203"/>
      <c r="S655" s="203"/>
      <c r="T655" s="203"/>
      <c r="U655" s="203"/>
      <c r="V655" s="203"/>
      <c r="W655" s="203"/>
      <c r="X655" s="203"/>
      <c r="Y655" s="203"/>
      <c r="Z655" s="203"/>
      <c r="AA655" s="203"/>
      <c r="AB655" s="203"/>
      <c r="AC655" s="203"/>
      <c r="AD655" s="203"/>
      <c r="AE655" s="203"/>
      <c r="AF655" s="203"/>
      <c r="AG655" s="203"/>
      <c r="AH655" s="203"/>
      <c r="AI655" s="203"/>
      <c r="AJ655" s="203"/>
      <c r="AK655" s="203"/>
      <c r="AL655" s="203"/>
      <c r="AM655" s="203"/>
      <c r="AN655" s="203"/>
      <c r="AO655" s="203"/>
      <c r="AP655" s="203"/>
      <c r="AQ655" s="203"/>
      <c r="AR655" s="203"/>
      <c r="AS655" s="203"/>
      <c r="AT655" s="203"/>
      <c r="AU655" s="203"/>
      <c r="AV655" s="203"/>
      <c r="AW655" s="203"/>
      <c r="AX655" s="203"/>
      <c r="AY655" s="203"/>
      <c r="AZ655" s="203"/>
      <c r="BA655" s="203"/>
      <c r="BB655" s="203"/>
      <c r="BC655" s="204"/>
      <c r="BG655" s="194"/>
      <c r="BH655" s="194"/>
      <c r="BI655" s="194"/>
      <c r="BJ655" s="194"/>
      <c r="BK655" s="194"/>
      <c r="BL655" s="194"/>
      <c r="BM655" s="194"/>
      <c r="BN655" s="194"/>
      <c r="BO655" s="194"/>
      <c r="BP655" s="194"/>
      <c r="BQ655" s="194"/>
      <c r="BR655" s="194"/>
      <c r="BS655" s="194"/>
      <c r="BT655" s="194"/>
      <c r="BU655" s="194"/>
      <c r="BV655" s="194"/>
      <c r="BW655" s="194"/>
      <c r="BX655" s="194"/>
      <c r="BY655" s="194"/>
      <c r="BZ655" s="194"/>
      <c r="CA655" s="194"/>
      <c r="CB655" s="194"/>
      <c r="CC655" s="194"/>
      <c r="CD655" s="194"/>
      <c r="CE655" s="194"/>
      <c r="CF655" s="194"/>
      <c r="CG655" s="194"/>
      <c r="CH655" s="194"/>
      <c r="CI655" s="194"/>
      <c r="CJ655" s="194"/>
      <c r="CK655" s="194"/>
      <c r="CL655" s="194"/>
      <c r="CM655" s="194"/>
      <c r="CN655" s="194"/>
      <c r="CO655" s="194"/>
      <c r="CP655" s="194"/>
    </row>
    <row r="656" spans="2:55" ht="6.75" customHeight="1">
      <c r="B656" s="205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  <c r="AA656" s="206"/>
      <c r="AB656" s="206"/>
      <c r="AC656" s="206"/>
      <c r="AD656" s="206"/>
      <c r="AE656" s="206"/>
      <c r="AF656" s="206"/>
      <c r="AG656" s="206"/>
      <c r="AH656" s="206"/>
      <c r="AI656" s="206"/>
      <c r="AJ656" s="206"/>
      <c r="AK656" s="206"/>
      <c r="AL656" s="206"/>
      <c r="AM656" s="206"/>
      <c r="AN656" s="206"/>
      <c r="AO656" s="206"/>
      <c r="AP656" s="206"/>
      <c r="AQ656" s="206"/>
      <c r="AR656" s="206"/>
      <c r="AS656" s="206"/>
      <c r="AT656" s="206"/>
      <c r="AU656" s="206"/>
      <c r="AV656" s="206"/>
      <c r="AW656" s="206"/>
      <c r="AX656" s="206"/>
      <c r="AY656" s="206"/>
      <c r="AZ656" s="206"/>
      <c r="BA656" s="206"/>
      <c r="BB656" s="206"/>
      <c r="BC656" s="207"/>
    </row>
    <row r="657" spans="2:113" ht="6.75" customHeight="1">
      <c r="B657" s="205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  <c r="AA657" s="206"/>
      <c r="AB657" s="206"/>
      <c r="AC657" s="206"/>
      <c r="AD657" s="206"/>
      <c r="AE657" s="206"/>
      <c r="AF657" s="206"/>
      <c r="AG657" s="206"/>
      <c r="AH657" s="206"/>
      <c r="AI657" s="206"/>
      <c r="AJ657" s="206"/>
      <c r="AK657" s="206"/>
      <c r="AL657" s="206"/>
      <c r="AM657" s="206"/>
      <c r="AN657" s="206"/>
      <c r="AO657" s="206"/>
      <c r="AP657" s="206"/>
      <c r="AQ657" s="206"/>
      <c r="AR657" s="206"/>
      <c r="AS657" s="206"/>
      <c r="AT657" s="206"/>
      <c r="AU657" s="206"/>
      <c r="AV657" s="206"/>
      <c r="AW657" s="206"/>
      <c r="AX657" s="206"/>
      <c r="AY657" s="206"/>
      <c r="AZ657" s="206"/>
      <c r="BA657" s="206"/>
      <c r="BB657" s="206"/>
      <c r="BC657" s="207"/>
      <c r="BH657" s="126">
        <f>IF(""="АХО/Транспортная служба","X","")</f>
      </c>
      <c r="BI657" s="128"/>
      <c r="BJ657" s="122" t="s">
        <v>111</v>
      </c>
      <c r="BK657" s="121"/>
      <c r="BL657" s="121"/>
      <c r="BM657" s="121"/>
      <c r="BN657" s="121"/>
      <c r="BO657" s="121"/>
      <c r="BP657" s="121"/>
      <c r="BQ657" s="121"/>
      <c r="BR657" s="121"/>
      <c r="BS657" s="121"/>
      <c r="BT657" s="121"/>
      <c r="BU657" s="121"/>
      <c r="BV657" s="121"/>
      <c r="BW657" s="121"/>
      <c r="BX657" s="121"/>
      <c r="BY657" s="121"/>
      <c r="BZ657" s="121"/>
      <c r="CA657" s="121"/>
      <c r="CB657" s="121"/>
      <c r="CC657" s="121"/>
      <c r="CD657" s="121"/>
      <c r="CE657" s="121"/>
      <c r="CF657" s="121"/>
      <c r="CG657" s="121"/>
      <c r="CH657" s="10"/>
      <c r="CI657" s="10">
        <v>26</v>
      </c>
      <c r="CJ657" s="260">
        <f>IF(""="Бухгалтерия, финансы","X","")</f>
      </c>
      <c r="CK657" s="261"/>
      <c r="CL657" s="122" t="s">
        <v>115</v>
      </c>
      <c r="CM657" s="121"/>
      <c r="CN657" s="121"/>
      <c r="CO657" s="121"/>
      <c r="CP657" s="121"/>
      <c r="CQ657" s="121"/>
      <c r="CR657" s="121"/>
      <c r="CS657" s="121"/>
      <c r="CT657" s="121"/>
      <c r="CU657" s="121"/>
      <c r="CV657" s="121"/>
      <c r="CW657" s="121"/>
      <c r="CX657" s="121"/>
      <c r="CY657" s="121"/>
      <c r="CZ657" s="121"/>
      <c r="DA657" s="121"/>
      <c r="DB657" s="121"/>
      <c r="DC657" s="121"/>
      <c r="DD657" s="121"/>
      <c r="DE657" s="121"/>
      <c r="DF657" s="121"/>
      <c r="DG657" s="121"/>
      <c r="DH657" s="121"/>
      <c r="DI657" s="121"/>
    </row>
    <row r="658" spans="2:113" ht="6.75" customHeight="1">
      <c r="B658" s="205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  <c r="AA658" s="206"/>
      <c r="AB658" s="206"/>
      <c r="AC658" s="206"/>
      <c r="AD658" s="206"/>
      <c r="AE658" s="206"/>
      <c r="AF658" s="206"/>
      <c r="AG658" s="206"/>
      <c r="AH658" s="206"/>
      <c r="AI658" s="206"/>
      <c r="AJ658" s="206"/>
      <c r="AK658" s="206"/>
      <c r="AL658" s="206"/>
      <c r="AM658" s="206"/>
      <c r="AN658" s="206"/>
      <c r="AO658" s="206"/>
      <c r="AP658" s="206"/>
      <c r="AQ658" s="206"/>
      <c r="AR658" s="206"/>
      <c r="AS658" s="206"/>
      <c r="AT658" s="206"/>
      <c r="AU658" s="206"/>
      <c r="AV658" s="206"/>
      <c r="AW658" s="206"/>
      <c r="AX658" s="206"/>
      <c r="AY658" s="206"/>
      <c r="AZ658" s="206"/>
      <c r="BA658" s="206"/>
      <c r="BB658" s="206"/>
      <c r="BC658" s="207"/>
      <c r="BH658" s="132"/>
      <c r="BI658" s="134"/>
      <c r="BJ658" s="122"/>
      <c r="BK658" s="121"/>
      <c r="BL658" s="121"/>
      <c r="BM658" s="121"/>
      <c r="BN658" s="121"/>
      <c r="BO658" s="121"/>
      <c r="BP658" s="121"/>
      <c r="BQ658" s="121"/>
      <c r="BR658" s="121"/>
      <c r="BS658" s="121"/>
      <c r="BT658" s="121"/>
      <c r="BU658" s="121"/>
      <c r="BV658" s="121"/>
      <c r="BW658" s="121"/>
      <c r="BX658" s="121"/>
      <c r="BY658" s="121"/>
      <c r="BZ658" s="121"/>
      <c r="CA658" s="121"/>
      <c r="CB658" s="121"/>
      <c r="CC658" s="121"/>
      <c r="CD658" s="121"/>
      <c r="CE658" s="121"/>
      <c r="CF658" s="121"/>
      <c r="CG658" s="121"/>
      <c r="CH658" s="10"/>
      <c r="CI658" s="10"/>
      <c r="CJ658" s="262"/>
      <c r="CK658" s="263"/>
      <c r="CL658" s="122"/>
      <c r="CM658" s="121"/>
      <c r="CN658" s="121"/>
      <c r="CO658" s="121"/>
      <c r="CP658" s="121"/>
      <c r="CQ658" s="121"/>
      <c r="CR658" s="121"/>
      <c r="CS658" s="121"/>
      <c r="CT658" s="121"/>
      <c r="CU658" s="121"/>
      <c r="CV658" s="121"/>
      <c r="CW658" s="121"/>
      <c r="CX658" s="121"/>
      <c r="CY658" s="121"/>
      <c r="CZ658" s="121"/>
      <c r="DA658" s="121"/>
      <c r="DB658" s="121"/>
      <c r="DC658" s="121"/>
      <c r="DD658" s="121"/>
      <c r="DE658" s="121"/>
      <c r="DF658" s="121"/>
      <c r="DG658" s="121"/>
      <c r="DH658" s="121"/>
      <c r="DI658" s="121"/>
    </row>
    <row r="659" spans="2:113" ht="6.75" customHeight="1">
      <c r="B659" s="205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  <c r="AA659" s="206"/>
      <c r="AB659" s="206"/>
      <c r="AC659" s="206"/>
      <c r="AD659" s="206"/>
      <c r="AE659" s="206"/>
      <c r="AF659" s="206"/>
      <c r="AG659" s="206"/>
      <c r="AH659" s="206"/>
      <c r="AI659" s="206"/>
      <c r="AJ659" s="206"/>
      <c r="AK659" s="206"/>
      <c r="AL659" s="206"/>
      <c r="AM659" s="206"/>
      <c r="AN659" s="206"/>
      <c r="AO659" s="206"/>
      <c r="AP659" s="206"/>
      <c r="AQ659" s="206"/>
      <c r="AR659" s="206"/>
      <c r="AS659" s="206"/>
      <c r="AT659" s="206"/>
      <c r="AU659" s="206"/>
      <c r="AV659" s="206"/>
      <c r="AW659" s="206"/>
      <c r="AX659" s="206"/>
      <c r="AY659" s="206"/>
      <c r="AZ659" s="206"/>
      <c r="BA659" s="206"/>
      <c r="BB659" s="206"/>
      <c r="BC659" s="207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</row>
    <row r="660" spans="2:113" ht="6.75" customHeight="1">
      <c r="B660" s="205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  <c r="AA660" s="206"/>
      <c r="AB660" s="206"/>
      <c r="AC660" s="206"/>
      <c r="AD660" s="206"/>
      <c r="AE660" s="206"/>
      <c r="AF660" s="206"/>
      <c r="AG660" s="206"/>
      <c r="AH660" s="206"/>
      <c r="AI660" s="206"/>
      <c r="AJ660" s="206"/>
      <c r="AK660" s="206"/>
      <c r="AL660" s="206"/>
      <c r="AM660" s="206"/>
      <c r="AN660" s="206"/>
      <c r="AO660" s="206"/>
      <c r="AP660" s="206"/>
      <c r="AQ660" s="206"/>
      <c r="AR660" s="206"/>
      <c r="AS660" s="206"/>
      <c r="AT660" s="206"/>
      <c r="AU660" s="206"/>
      <c r="AV660" s="206"/>
      <c r="AW660" s="206"/>
      <c r="AX660" s="206"/>
      <c r="AY660" s="206"/>
      <c r="AZ660" s="206"/>
      <c r="BA660" s="206"/>
      <c r="BB660" s="206"/>
      <c r="BC660" s="207"/>
      <c r="BH660" s="126">
        <f>IF(""="Участие в основной деятельности","X","")</f>
      </c>
      <c r="BI660" s="128"/>
      <c r="BJ660" s="409" t="s">
        <v>260</v>
      </c>
      <c r="BK660" s="273"/>
      <c r="BL660" s="273"/>
      <c r="BM660" s="273"/>
      <c r="BN660" s="273"/>
      <c r="BO660" s="273"/>
      <c r="BP660" s="273"/>
      <c r="BQ660" s="273"/>
      <c r="BR660" s="273"/>
      <c r="BS660" s="273"/>
      <c r="BT660" s="273"/>
      <c r="BU660" s="273"/>
      <c r="BV660" s="273"/>
      <c r="BW660" s="273"/>
      <c r="BX660" s="273"/>
      <c r="BY660" s="273"/>
      <c r="BZ660" s="273"/>
      <c r="CA660" s="273"/>
      <c r="CB660" s="273"/>
      <c r="CC660" s="273"/>
      <c r="CD660" s="273"/>
      <c r="CE660" s="273"/>
      <c r="CF660" s="273"/>
      <c r="CG660" s="273"/>
      <c r="CH660" s="10"/>
      <c r="CI660" s="10">
        <v>26</v>
      </c>
      <c r="CJ660" s="260">
        <f>IF(""="Телекоммуникации","X","")</f>
      </c>
      <c r="CK660" s="261"/>
      <c r="CL660" s="122" t="s">
        <v>116</v>
      </c>
      <c r="CM660" s="121"/>
      <c r="CN660" s="121"/>
      <c r="CO660" s="121"/>
      <c r="CP660" s="121"/>
      <c r="CQ660" s="121"/>
      <c r="CR660" s="121"/>
      <c r="CS660" s="121"/>
      <c r="CT660" s="121"/>
      <c r="CU660" s="121"/>
      <c r="CV660" s="121"/>
      <c r="CW660" s="121"/>
      <c r="CX660" s="121"/>
      <c r="CY660" s="121"/>
      <c r="CZ660" s="121"/>
      <c r="DA660" s="121"/>
      <c r="DB660" s="121"/>
      <c r="DC660" s="121"/>
      <c r="DD660" s="121"/>
      <c r="DE660" s="121"/>
      <c r="DF660" s="121"/>
      <c r="DG660" s="121"/>
      <c r="DH660" s="121"/>
      <c r="DI660" s="121"/>
    </row>
    <row r="661" spans="2:113" ht="6.75" customHeight="1">
      <c r="B661" s="205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  <c r="AA661" s="206"/>
      <c r="AB661" s="206"/>
      <c r="AC661" s="206"/>
      <c r="AD661" s="206"/>
      <c r="AE661" s="206"/>
      <c r="AF661" s="206"/>
      <c r="AG661" s="206"/>
      <c r="AH661" s="206"/>
      <c r="AI661" s="206"/>
      <c r="AJ661" s="206"/>
      <c r="AK661" s="206"/>
      <c r="AL661" s="206"/>
      <c r="AM661" s="206"/>
      <c r="AN661" s="206"/>
      <c r="AO661" s="206"/>
      <c r="AP661" s="206"/>
      <c r="AQ661" s="206"/>
      <c r="AR661" s="206"/>
      <c r="AS661" s="206"/>
      <c r="AT661" s="206"/>
      <c r="AU661" s="206"/>
      <c r="AV661" s="206"/>
      <c r="AW661" s="206"/>
      <c r="AX661" s="206"/>
      <c r="AY661" s="206"/>
      <c r="AZ661" s="206"/>
      <c r="BA661" s="206"/>
      <c r="BB661" s="206"/>
      <c r="BC661" s="207"/>
      <c r="BH661" s="132"/>
      <c r="BI661" s="134"/>
      <c r="BJ661" s="409"/>
      <c r="BK661" s="273"/>
      <c r="BL661" s="273"/>
      <c r="BM661" s="273"/>
      <c r="BN661" s="273"/>
      <c r="BO661" s="273"/>
      <c r="BP661" s="273"/>
      <c r="BQ661" s="273"/>
      <c r="BR661" s="273"/>
      <c r="BS661" s="273"/>
      <c r="BT661" s="273"/>
      <c r="BU661" s="273"/>
      <c r="BV661" s="273"/>
      <c r="BW661" s="273"/>
      <c r="BX661" s="273"/>
      <c r="BY661" s="273"/>
      <c r="BZ661" s="273"/>
      <c r="CA661" s="273"/>
      <c r="CB661" s="273"/>
      <c r="CC661" s="273"/>
      <c r="CD661" s="273"/>
      <c r="CE661" s="273"/>
      <c r="CF661" s="273"/>
      <c r="CG661" s="273"/>
      <c r="CH661" s="10"/>
      <c r="CI661" s="10"/>
      <c r="CJ661" s="262"/>
      <c r="CK661" s="263"/>
      <c r="CL661" s="122"/>
      <c r="CM661" s="121"/>
      <c r="CN661" s="121"/>
      <c r="CO661" s="121"/>
      <c r="CP661" s="121"/>
      <c r="CQ661" s="121"/>
      <c r="CR661" s="121"/>
      <c r="CS661" s="121"/>
      <c r="CT661" s="121"/>
      <c r="CU661" s="121"/>
      <c r="CV661" s="121"/>
      <c r="CW661" s="121"/>
      <c r="CX661" s="121"/>
      <c r="CY661" s="121"/>
      <c r="CZ661" s="121"/>
      <c r="DA661" s="121"/>
      <c r="DB661" s="121"/>
      <c r="DC661" s="121"/>
      <c r="DD661" s="121"/>
      <c r="DE661" s="121"/>
      <c r="DF661" s="121"/>
      <c r="DG661" s="121"/>
      <c r="DH661" s="121"/>
      <c r="DI661" s="121"/>
    </row>
    <row r="662" spans="2:113" ht="6.75" customHeight="1">
      <c r="B662" s="208"/>
      <c r="C662" s="209"/>
      <c r="D662" s="209"/>
      <c r="E662" s="209"/>
      <c r="F662" s="209"/>
      <c r="G662" s="209"/>
      <c r="H662" s="209"/>
      <c r="I662" s="209"/>
      <c r="J662" s="209"/>
      <c r="K662" s="209"/>
      <c r="L662" s="209"/>
      <c r="M662" s="209"/>
      <c r="N662" s="209"/>
      <c r="O662" s="209"/>
      <c r="P662" s="209"/>
      <c r="Q662" s="209"/>
      <c r="R662" s="209"/>
      <c r="S662" s="209"/>
      <c r="T662" s="209"/>
      <c r="U662" s="209"/>
      <c r="V662" s="209"/>
      <c r="W662" s="209"/>
      <c r="X662" s="209"/>
      <c r="Y662" s="209"/>
      <c r="Z662" s="209"/>
      <c r="AA662" s="209"/>
      <c r="AB662" s="209"/>
      <c r="AC662" s="209"/>
      <c r="AD662" s="209"/>
      <c r="AE662" s="209"/>
      <c r="AF662" s="209"/>
      <c r="AG662" s="209"/>
      <c r="AH662" s="209"/>
      <c r="AI662" s="209"/>
      <c r="AJ662" s="209"/>
      <c r="AK662" s="209"/>
      <c r="AL662" s="209"/>
      <c r="AM662" s="209"/>
      <c r="AN662" s="209"/>
      <c r="AO662" s="209"/>
      <c r="AP662" s="209"/>
      <c r="AQ662" s="209"/>
      <c r="AR662" s="209"/>
      <c r="AS662" s="209"/>
      <c r="AT662" s="209"/>
      <c r="AU662" s="209"/>
      <c r="AV662" s="209"/>
      <c r="AW662" s="209"/>
      <c r="AX662" s="209"/>
      <c r="AY662" s="209"/>
      <c r="AZ662" s="209"/>
      <c r="BA662" s="209"/>
      <c r="BB662" s="209"/>
      <c r="BC662" s="210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</row>
    <row r="663" spans="60:113" ht="6.75" customHeight="1">
      <c r="BH663" s="126">
        <f>IF(""="Юридическая служба","X","")</f>
      </c>
      <c r="BI663" s="128"/>
      <c r="BJ663" s="122" t="s">
        <v>113</v>
      </c>
      <c r="BK663" s="121"/>
      <c r="BL663" s="121"/>
      <c r="BM663" s="121"/>
      <c r="BN663" s="121"/>
      <c r="BO663" s="121"/>
      <c r="BP663" s="121"/>
      <c r="BQ663" s="121"/>
      <c r="BR663" s="121"/>
      <c r="BS663" s="121"/>
      <c r="BT663" s="121"/>
      <c r="BU663" s="121"/>
      <c r="BV663" s="121"/>
      <c r="BW663" s="121"/>
      <c r="BX663" s="121"/>
      <c r="BY663" s="121"/>
      <c r="BZ663" s="121"/>
      <c r="CA663" s="121"/>
      <c r="CB663" s="121"/>
      <c r="CC663" s="121"/>
      <c r="CD663" s="121"/>
      <c r="CE663" s="121"/>
      <c r="CF663" s="121"/>
      <c r="CG663" s="121"/>
      <c r="CH663" s="10"/>
      <c r="CI663" s="10">
        <v>26</v>
      </c>
      <c r="CJ663" s="260">
        <f>IF(""="Реклама, маркетинг","X","")</f>
      </c>
      <c r="CK663" s="261"/>
      <c r="CL663" s="122" t="s">
        <v>117</v>
      </c>
      <c r="CM663" s="121"/>
      <c r="CN663" s="121"/>
      <c r="CO663" s="121"/>
      <c r="CP663" s="121"/>
      <c r="CQ663" s="121"/>
      <c r="CR663" s="121"/>
      <c r="CS663" s="121"/>
      <c r="CT663" s="121"/>
      <c r="CU663" s="121"/>
      <c r="CV663" s="121"/>
      <c r="CW663" s="121"/>
      <c r="CX663" s="121"/>
      <c r="CY663" s="121"/>
      <c r="CZ663" s="121"/>
      <c r="DA663" s="121"/>
      <c r="DB663" s="121"/>
      <c r="DC663" s="121"/>
      <c r="DD663" s="121"/>
      <c r="DE663" s="121"/>
      <c r="DF663" s="121"/>
      <c r="DG663" s="121"/>
      <c r="DH663" s="121"/>
      <c r="DI663" s="121"/>
    </row>
    <row r="664" spans="4:113" ht="6.75" customHeight="1">
      <c r="D664" s="136" t="s">
        <v>93</v>
      </c>
      <c r="E664" s="136"/>
      <c r="F664" s="136"/>
      <c r="G664" s="136"/>
      <c r="H664" s="136"/>
      <c r="I664" s="138"/>
      <c r="J664" s="126"/>
      <c r="K664" s="127"/>
      <c r="L664" s="127"/>
      <c r="M664" s="127"/>
      <c r="N664" s="127"/>
      <c r="O664" s="128"/>
      <c r="T664" s="214" t="s">
        <v>94</v>
      </c>
      <c r="U664" s="214"/>
      <c r="V664" s="214"/>
      <c r="W664" s="214"/>
      <c r="X664" s="214"/>
      <c r="Y664" s="214"/>
      <c r="Z664" s="214"/>
      <c r="AA664" s="410"/>
      <c r="AB664" s="126"/>
      <c r="AC664" s="127"/>
      <c r="AD664" s="127"/>
      <c r="AE664" s="127"/>
      <c r="AF664" s="127"/>
      <c r="AG664" s="128"/>
      <c r="AL664" s="238" t="s">
        <v>122</v>
      </c>
      <c r="AM664" s="238"/>
      <c r="AN664" s="238"/>
      <c r="AO664" s="238"/>
      <c r="AP664" s="238"/>
      <c r="AQ664" s="238"/>
      <c r="AR664" s="238"/>
      <c r="AS664" s="238"/>
      <c r="AT664" s="239"/>
      <c r="AU664" s="126"/>
      <c r="AV664" s="127"/>
      <c r="AW664" s="127"/>
      <c r="AX664" s="127"/>
      <c r="AY664" s="127"/>
      <c r="AZ664" s="127"/>
      <c r="BA664" s="128"/>
      <c r="BH664" s="132"/>
      <c r="BI664" s="134"/>
      <c r="BJ664" s="122"/>
      <c r="BK664" s="121"/>
      <c r="BL664" s="121"/>
      <c r="BM664" s="121"/>
      <c r="BN664" s="121"/>
      <c r="BO664" s="121"/>
      <c r="BP664" s="121"/>
      <c r="BQ664" s="121"/>
      <c r="BR664" s="121"/>
      <c r="BS664" s="121"/>
      <c r="BT664" s="121"/>
      <c r="BU664" s="121"/>
      <c r="BV664" s="121"/>
      <c r="BW664" s="121"/>
      <c r="BX664" s="121"/>
      <c r="BY664" s="121"/>
      <c r="BZ664" s="121"/>
      <c r="CA664" s="121"/>
      <c r="CB664" s="121"/>
      <c r="CC664" s="121"/>
      <c r="CD664" s="121"/>
      <c r="CE664" s="121"/>
      <c r="CF664" s="121"/>
      <c r="CG664" s="121"/>
      <c r="CH664" s="10"/>
      <c r="CI664" s="10"/>
      <c r="CJ664" s="262"/>
      <c r="CK664" s="263"/>
      <c r="CL664" s="122"/>
      <c r="CM664" s="121"/>
      <c r="CN664" s="121"/>
      <c r="CO664" s="121"/>
      <c r="CP664" s="121"/>
      <c r="CQ664" s="121"/>
      <c r="CR664" s="121"/>
      <c r="CS664" s="121"/>
      <c r="CT664" s="121"/>
      <c r="CU664" s="121"/>
      <c r="CV664" s="121"/>
      <c r="CW664" s="121"/>
      <c r="CX664" s="121"/>
      <c r="CY664" s="121"/>
      <c r="CZ664" s="121"/>
      <c r="DA664" s="121"/>
      <c r="DB664" s="121"/>
      <c r="DC664" s="121"/>
      <c r="DD664" s="121"/>
      <c r="DE664" s="121"/>
      <c r="DF664" s="121"/>
      <c r="DG664" s="121"/>
      <c r="DH664" s="121"/>
      <c r="DI664" s="121"/>
    </row>
    <row r="665" spans="4:113" ht="4.5" customHeight="1">
      <c r="D665" s="136"/>
      <c r="E665" s="136"/>
      <c r="F665" s="136"/>
      <c r="G665" s="136"/>
      <c r="H665" s="136"/>
      <c r="I665" s="138"/>
      <c r="J665" s="129"/>
      <c r="K665" s="130"/>
      <c r="L665" s="130"/>
      <c r="M665" s="130"/>
      <c r="N665" s="130"/>
      <c r="O665" s="131"/>
      <c r="T665" s="214"/>
      <c r="U665" s="214"/>
      <c r="V665" s="214"/>
      <c r="W665" s="214"/>
      <c r="X665" s="214"/>
      <c r="Y665" s="214"/>
      <c r="Z665" s="214"/>
      <c r="AA665" s="410"/>
      <c r="AB665" s="129"/>
      <c r="AC665" s="130"/>
      <c r="AD665" s="130"/>
      <c r="AE665" s="130"/>
      <c r="AF665" s="130"/>
      <c r="AG665" s="131"/>
      <c r="AL665" s="238"/>
      <c r="AM665" s="238"/>
      <c r="AN665" s="238"/>
      <c r="AO665" s="238"/>
      <c r="AP665" s="238"/>
      <c r="AQ665" s="238"/>
      <c r="AR665" s="238"/>
      <c r="AS665" s="238"/>
      <c r="AT665" s="239"/>
      <c r="AU665" s="129"/>
      <c r="AV665" s="130"/>
      <c r="AW665" s="130"/>
      <c r="AX665" s="130"/>
      <c r="AY665" s="130"/>
      <c r="AZ665" s="130"/>
      <c r="BA665" s="131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</row>
    <row r="666" spans="4:113" ht="6.75" customHeight="1">
      <c r="D666" s="136"/>
      <c r="E666" s="136"/>
      <c r="F666" s="136"/>
      <c r="G666" s="136"/>
      <c r="H666" s="136"/>
      <c r="I666" s="138"/>
      <c r="J666" s="132"/>
      <c r="K666" s="133"/>
      <c r="L666" s="133"/>
      <c r="M666" s="133"/>
      <c r="N666" s="133"/>
      <c r="O666" s="134"/>
      <c r="T666" s="214"/>
      <c r="U666" s="214"/>
      <c r="V666" s="214"/>
      <c r="W666" s="214"/>
      <c r="X666" s="214"/>
      <c r="Y666" s="214"/>
      <c r="Z666" s="214"/>
      <c r="AA666" s="410"/>
      <c r="AB666" s="132"/>
      <c r="AC666" s="133"/>
      <c r="AD666" s="133"/>
      <c r="AE666" s="133"/>
      <c r="AF666" s="133"/>
      <c r="AG666" s="134"/>
      <c r="AL666" s="238"/>
      <c r="AM666" s="238"/>
      <c r="AN666" s="238"/>
      <c r="AO666" s="238"/>
      <c r="AP666" s="238"/>
      <c r="AQ666" s="238"/>
      <c r="AR666" s="238"/>
      <c r="AS666" s="238"/>
      <c r="AT666" s="239"/>
      <c r="AU666" s="132"/>
      <c r="AV666" s="133"/>
      <c r="AW666" s="133"/>
      <c r="AX666" s="133"/>
      <c r="AY666" s="133"/>
      <c r="AZ666" s="133"/>
      <c r="BA666" s="134"/>
      <c r="BH666" s="126">
        <f>IF(""="Служба безопасности","X","")</f>
      </c>
      <c r="BI666" s="128"/>
      <c r="BJ666" s="122" t="s">
        <v>114</v>
      </c>
      <c r="BK666" s="121"/>
      <c r="BL666" s="121"/>
      <c r="BM666" s="121"/>
      <c r="BN666" s="121"/>
      <c r="BO666" s="121"/>
      <c r="BP666" s="121"/>
      <c r="BQ666" s="121"/>
      <c r="BR666" s="121"/>
      <c r="BS666" s="121"/>
      <c r="BT666" s="121"/>
      <c r="BU666" s="121"/>
      <c r="BV666" s="121"/>
      <c r="BW666" s="121"/>
      <c r="BX666" s="121"/>
      <c r="BY666" s="121"/>
      <c r="BZ666" s="121"/>
      <c r="CA666" s="121"/>
      <c r="CB666" s="121"/>
      <c r="CC666" s="121"/>
      <c r="CD666" s="121"/>
      <c r="CE666" s="121"/>
      <c r="CF666" s="121"/>
      <c r="CG666" s="121"/>
      <c r="CH666" s="10"/>
      <c r="CI666" s="10">
        <v>26</v>
      </c>
      <c r="CJ666" s="260">
        <f>IF(""="IT-службы","X","")</f>
      </c>
      <c r="CK666" s="261"/>
      <c r="CL666" s="122" t="s">
        <v>118</v>
      </c>
      <c r="CM666" s="121"/>
      <c r="CN666" s="121"/>
      <c r="CO666" s="121"/>
      <c r="CP666" s="121"/>
      <c r="CQ666" s="121"/>
      <c r="CR666" s="121"/>
      <c r="CS666" s="121"/>
      <c r="CT666" s="121"/>
      <c r="CU666" s="121"/>
      <c r="CV666" s="121"/>
      <c r="CW666" s="121"/>
      <c r="CX666" s="121"/>
      <c r="CY666" s="121"/>
      <c r="CZ666" s="121"/>
      <c r="DA666" s="121"/>
      <c r="DB666" s="121"/>
      <c r="DC666" s="121"/>
      <c r="DD666" s="121"/>
      <c r="DE666" s="121"/>
      <c r="DF666" s="121"/>
      <c r="DG666" s="121"/>
      <c r="DH666" s="121"/>
      <c r="DI666" s="121"/>
    </row>
    <row r="667" spans="60:113" ht="6.75" customHeight="1">
      <c r="BH667" s="132"/>
      <c r="BI667" s="134"/>
      <c r="BJ667" s="122"/>
      <c r="BK667" s="121"/>
      <c r="BL667" s="121"/>
      <c r="BM667" s="121"/>
      <c r="BN667" s="121"/>
      <c r="BO667" s="121"/>
      <c r="BP667" s="121"/>
      <c r="BQ667" s="121"/>
      <c r="BR667" s="121"/>
      <c r="BS667" s="121"/>
      <c r="BT667" s="121"/>
      <c r="BU667" s="121"/>
      <c r="BV667" s="121"/>
      <c r="BW667" s="121"/>
      <c r="BX667" s="121"/>
      <c r="BY667" s="121"/>
      <c r="BZ667" s="121"/>
      <c r="CA667" s="121"/>
      <c r="CB667" s="121"/>
      <c r="CC667" s="121"/>
      <c r="CD667" s="121"/>
      <c r="CE667" s="121"/>
      <c r="CF667" s="121"/>
      <c r="CG667" s="121"/>
      <c r="CH667" s="10"/>
      <c r="CI667" s="10"/>
      <c r="CJ667" s="262"/>
      <c r="CK667" s="263"/>
      <c r="CL667" s="122"/>
      <c r="CM667" s="121"/>
      <c r="CN667" s="121"/>
      <c r="CO667" s="121"/>
      <c r="CP667" s="121"/>
      <c r="CQ667" s="121"/>
      <c r="CR667" s="121"/>
      <c r="CS667" s="121"/>
      <c r="CT667" s="121"/>
      <c r="CU667" s="121"/>
      <c r="CV667" s="121"/>
      <c r="CW667" s="121"/>
      <c r="CX667" s="121"/>
      <c r="CY667" s="121"/>
      <c r="CZ667" s="121"/>
      <c r="DA667" s="121"/>
      <c r="DB667" s="121"/>
      <c r="DC667" s="121"/>
      <c r="DD667" s="121"/>
      <c r="DE667" s="121"/>
      <c r="DF667" s="121"/>
      <c r="DG667" s="121"/>
      <c r="DH667" s="121"/>
      <c r="DI667" s="121"/>
    </row>
    <row r="668" ht="6.75" customHeight="1"/>
    <row r="669" ht="3.75" customHeight="1"/>
    <row r="670" ht="6.75" customHeight="1"/>
    <row r="671" ht="6.75" customHeight="1"/>
    <row r="672" ht="6.75" customHeight="1"/>
    <row r="673" ht="5.25" customHeight="1"/>
    <row r="674" ht="6.75" customHeight="1"/>
    <row r="675" ht="6.75" customHeight="1"/>
    <row r="676" ht="6.75" customHeight="1"/>
    <row r="677" ht="4.5" customHeight="1"/>
    <row r="678" ht="6.75" customHeight="1"/>
    <row r="679" ht="6.75" customHeight="1"/>
    <row r="680" ht="6.75" customHeight="1"/>
    <row r="681" ht="6.75" customHeight="1"/>
    <row r="682" ht="6.75" customHeight="1"/>
    <row r="683" ht="6.75" customHeight="1"/>
    <row r="684" ht="6.75" customHeight="1"/>
    <row r="685" ht="6.75" customHeight="1"/>
    <row r="686" ht="6.75" customHeight="1"/>
    <row r="687" ht="6.75" customHeight="1"/>
    <row r="688" ht="6.75" customHeight="1"/>
    <row r="689" ht="6.75" customHeight="1"/>
    <row r="690" ht="6.75" customHeight="1"/>
    <row r="691" ht="6.75" customHeight="1"/>
    <row r="692" ht="6.75" customHeight="1"/>
    <row r="693" ht="6.75" customHeight="1"/>
    <row r="694" ht="6.75" customHeight="1"/>
    <row r="695" ht="6.75" customHeight="1"/>
    <row r="696" ht="6.75" customHeight="1"/>
    <row r="697" ht="6.75" customHeight="1"/>
    <row r="698" ht="6.75" customHeight="1"/>
    <row r="699" ht="6.75" customHeight="1"/>
    <row r="700" ht="6.75" customHeight="1"/>
    <row r="701" ht="6.75" customHeight="1"/>
    <row r="702" ht="6.75" customHeight="1"/>
    <row r="703" ht="6.75" customHeight="1"/>
    <row r="704" ht="6.75" customHeight="1"/>
    <row r="705" ht="6.75" customHeight="1"/>
    <row r="706" ht="6.75" customHeight="1"/>
    <row r="707" ht="6.75" customHeight="1"/>
    <row r="708" ht="6.75" customHeight="1"/>
    <row r="709" ht="6.75" customHeight="1"/>
    <row r="710" ht="6.75" customHeight="1"/>
    <row r="711" ht="6.75" customHeight="1"/>
    <row r="712" ht="6.75" customHeight="1"/>
    <row r="713" ht="6.75" customHeight="1"/>
    <row r="714" ht="6.75" customHeight="1"/>
    <row r="715" ht="6.75" customHeight="1"/>
    <row r="716" ht="6.75" customHeight="1"/>
    <row r="717" ht="6.75" customHeight="1"/>
    <row r="718" ht="6.75" customHeight="1"/>
    <row r="719" ht="6.75" customHeight="1"/>
    <row r="720" ht="6.75" customHeight="1"/>
    <row r="721" ht="6.75" customHeight="1"/>
    <row r="722" ht="6.75" customHeight="1"/>
    <row r="723" ht="6.75" customHeight="1"/>
    <row r="724" ht="6.75" customHeight="1"/>
    <row r="725" ht="6.75" customHeight="1"/>
    <row r="726" ht="6.75" customHeight="1"/>
    <row r="727" ht="6.75" customHeight="1"/>
    <row r="728" ht="6.75" customHeight="1"/>
    <row r="729" ht="6.75" customHeight="1"/>
    <row r="730" ht="6.75" customHeight="1"/>
    <row r="731" ht="6.75" customHeight="1"/>
    <row r="732" ht="6.75" customHeight="1"/>
    <row r="733" ht="6.75" customHeight="1"/>
    <row r="734" ht="6.75" customHeight="1"/>
    <row r="735" ht="6.75" customHeight="1"/>
    <row r="736" ht="6.75" customHeight="1"/>
    <row r="737" ht="6.75" customHeight="1"/>
    <row r="738" ht="6.75" customHeight="1"/>
    <row r="739" ht="6.75" customHeight="1"/>
    <row r="740" ht="6.75" customHeight="1"/>
    <row r="741" ht="6.75" customHeight="1"/>
    <row r="742" ht="6.75" customHeight="1"/>
    <row r="743" ht="6.75" customHeight="1"/>
    <row r="744" ht="6.75" customHeight="1"/>
    <row r="745" ht="6.75" customHeight="1"/>
    <row r="746" ht="6.75" customHeight="1"/>
    <row r="747" ht="6.75" customHeight="1"/>
    <row r="748" ht="6.75" customHeight="1"/>
    <row r="749" ht="6.75" customHeight="1"/>
    <row r="750" ht="6.75" customHeight="1"/>
    <row r="751" ht="6.75" customHeight="1"/>
    <row r="752" ht="6.75" customHeight="1"/>
    <row r="753" ht="6.75" customHeight="1"/>
    <row r="754" ht="6.75" customHeight="1"/>
    <row r="755" ht="6.75" customHeight="1"/>
    <row r="756" ht="6.75" customHeight="1"/>
    <row r="757" ht="6.75" customHeight="1"/>
    <row r="758" ht="6.75" customHeight="1"/>
    <row r="759" ht="6.75" customHeight="1"/>
    <row r="760" ht="6.75" customHeight="1"/>
    <row r="761" ht="6.75" customHeight="1"/>
    <row r="762" ht="6.75" customHeight="1"/>
    <row r="763" ht="6.75" customHeight="1"/>
    <row r="764" ht="6.75" customHeight="1"/>
    <row r="765" ht="6.75" customHeight="1"/>
    <row r="766" ht="6.75" customHeight="1"/>
    <row r="767" ht="6.75" customHeight="1"/>
    <row r="768" ht="6.75" customHeight="1"/>
    <row r="769" ht="6.75" customHeight="1"/>
    <row r="770" ht="6.75" customHeight="1"/>
    <row r="771" ht="6.75" customHeight="1"/>
    <row r="772" ht="6.75" customHeight="1"/>
    <row r="773" ht="6.75" customHeight="1"/>
    <row r="774" ht="6.75" customHeight="1"/>
    <row r="775" ht="6.75" customHeight="1"/>
    <row r="776" ht="6.75" customHeight="1"/>
    <row r="777" ht="6.75" customHeight="1"/>
    <row r="778" ht="6.75" customHeight="1"/>
    <row r="779" ht="6.75" customHeight="1"/>
    <row r="780" ht="6.75" customHeight="1"/>
    <row r="781" ht="6.75" customHeight="1"/>
    <row r="782" ht="6.75" customHeight="1"/>
    <row r="783" ht="6.75" customHeight="1"/>
    <row r="784" ht="6.75" customHeight="1"/>
    <row r="785" ht="6.75" customHeight="1"/>
    <row r="786" ht="6.75" customHeight="1"/>
    <row r="787" ht="6.75" customHeight="1"/>
    <row r="788" ht="6.75" customHeight="1"/>
    <row r="789" ht="6.75" customHeight="1"/>
    <row r="790" ht="6.75" customHeight="1"/>
    <row r="791" ht="6.75" customHeight="1"/>
    <row r="792" ht="6.75" customHeight="1"/>
    <row r="793" ht="6.75" customHeight="1"/>
    <row r="794" ht="6.75" customHeight="1"/>
    <row r="795" ht="6.75" customHeight="1"/>
    <row r="796" ht="6.75" customHeight="1"/>
    <row r="797" ht="6.75" customHeight="1"/>
    <row r="798" ht="6.75" customHeight="1"/>
    <row r="799" ht="6.75" customHeight="1"/>
    <row r="800" ht="6.75" customHeight="1"/>
    <row r="801" ht="6.75" customHeight="1"/>
    <row r="802" ht="6.75" customHeight="1"/>
    <row r="803" ht="6.75" customHeight="1"/>
    <row r="804" ht="6.75" customHeight="1"/>
    <row r="805" ht="6.75" customHeight="1"/>
    <row r="806" ht="6.75" customHeight="1"/>
    <row r="807" ht="6.75" customHeight="1"/>
    <row r="808" ht="6.75" customHeight="1"/>
    <row r="809" ht="6.75" customHeight="1"/>
    <row r="810" ht="6.75" customHeight="1"/>
    <row r="811" ht="6.75" customHeight="1"/>
    <row r="812" ht="6.75" customHeight="1"/>
    <row r="813" ht="6.75" customHeight="1"/>
    <row r="814" ht="6.75" customHeight="1"/>
    <row r="815" ht="6.75" customHeight="1"/>
    <row r="816" ht="6.75" customHeight="1"/>
    <row r="817" ht="6.75" customHeight="1"/>
    <row r="818" ht="6.75" customHeight="1"/>
    <row r="819" ht="6.75" customHeight="1"/>
    <row r="820" ht="6.75" customHeight="1"/>
    <row r="821" ht="6.75" customHeight="1"/>
    <row r="822" ht="6.75" customHeight="1"/>
    <row r="823" ht="6.75" customHeight="1"/>
    <row r="824" ht="6.75" customHeight="1"/>
    <row r="825" ht="6.75" customHeight="1"/>
    <row r="826" ht="6.75" customHeight="1"/>
    <row r="827" ht="6.75" customHeight="1"/>
    <row r="828" ht="6.75" customHeight="1"/>
    <row r="829" ht="6.75" customHeight="1"/>
  </sheetData>
  <sheetProtection/>
  <mergeCells count="1115">
    <mergeCell ref="BJ663:CG664"/>
    <mergeCell ref="BH666:BI667"/>
    <mergeCell ref="FX388:FX391"/>
    <mergeCell ref="FX56:HY61"/>
    <mergeCell ref="FG196:FH197"/>
    <mergeCell ref="FI196:FM197"/>
    <mergeCell ref="EP77:FM78"/>
    <mergeCell ref="EU65:EZ66"/>
    <mergeCell ref="EQ65:ET66"/>
    <mergeCell ref="ET96:FB98"/>
    <mergeCell ref="J664:O666"/>
    <mergeCell ref="T664:AA666"/>
    <mergeCell ref="BG645:BY647"/>
    <mergeCell ref="CL666:DI667"/>
    <mergeCell ref="BJ666:CG667"/>
    <mergeCell ref="BG654:CP655"/>
    <mergeCell ref="CL657:DI658"/>
    <mergeCell ref="CL663:DI664"/>
    <mergeCell ref="BH660:BI661"/>
    <mergeCell ref="BH663:BI664"/>
    <mergeCell ref="CJ666:CK667"/>
    <mergeCell ref="BH657:BI658"/>
    <mergeCell ref="BJ657:CG658"/>
    <mergeCell ref="CJ657:CK658"/>
    <mergeCell ref="C652:R653"/>
    <mergeCell ref="AB664:AG666"/>
    <mergeCell ref="T652:U653"/>
    <mergeCell ref="AE652:AU653"/>
    <mergeCell ref="AL664:AT666"/>
    <mergeCell ref="D664:I666"/>
    <mergeCell ref="C640:D641"/>
    <mergeCell ref="E640:AB641"/>
    <mergeCell ref="CL660:DI661"/>
    <mergeCell ref="BJ660:CG661"/>
    <mergeCell ref="AE643:AF644"/>
    <mergeCell ref="E643:AB644"/>
    <mergeCell ref="BG649:BZ652"/>
    <mergeCell ref="C649:D650"/>
    <mergeCell ref="E649:AB650"/>
    <mergeCell ref="AE649:AF650"/>
    <mergeCell ref="AG646:BD647"/>
    <mergeCell ref="AG649:BD650"/>
    <mergeCell ref="CJ663:CK664"/>
    <mergeCell ref="C646:D647"/>
    <mergeCell ref="E646:AB647"/>
    <mergeCell ref="AE646:AF647"/>
    <mergeCell ref="CJ660:CK661"/>
    <mergeCell ref="AW652:AX653"/>
    <mergeCell ref="B655:BC662"/>
    <mergeCell ref="AU664:BA666"/>
    <mergeCell ref="V632:Y633"/>
    <mergeCell ref="Z632:AE633"/>
    <mergeCell ref="CS221:DH223"/>
    <mergeCell ref="AG643:BD644"/>
    <mergeCell ref="B251:BC257"/>
    <mergeCell ref="B249:BD250"/>
    <mergeCell ref="CO318:DH320"/>
    <mergeCell ref="B637:AK638"/>
    <mergeCell ref="C643:D644"/>
    <mergeCell ref="B244:BC248"/>
    <mergeCell ref="AD136:AE137"/>
    <mergeCell ref="AF136:BC137"/>
    <mergeCell ref="DL86:EO87"/>
    <mergeCell ref="DN74:EK75"/>
    <mergeCell ref="DL88:FM94"/>
    <mergeCell ref="EN80:EO81"/>
    <mergeCell ref="DL83:DM84"/>
    <mergeCell ref="B80:BC82"/>
    <mergeCell ref="B76:S78"/>
    <mergeCell ref="V76:BC78"/>
    <mergeCell ref="BF75:DI76"/>
    <mergeCell ref="BH78:BI79"/>
    <mergeCell ref="BN63:BS65"/>
    <mergeCell ref="BZ67:CE69"/>
    <mergeCell ref="DL74:DM75"/>
    <mergeCell ref="CJ78:CK79"/>
    <mergeCell ref="CY63:DE65"/>
    <mergeCell ref="CP67:DE69"/>
    <mergeCell ref="B136:V137"/>
    <mergeCell ref="EN74:EO75"/>
    <mergeCell ref="EP74:FM75"/>
    <mergeCell ref="FB201:FF202"/>
    <mergeCell ref="FG201:FH202"/>
    <mergeCell ref="BK77:CH80"/>
    <mergeCell ref="CM77:DH80"/>
    <mergeCell ref="BG71:DH74"/>
    <mergeCell ref="B70:C71"/>
    <mergeCell ref="D70:AA71"/>
    <mergeCell ref="FC68:FF69"/>
    <mergeCell ref="FI201:FM202"/>
    <mergeCell ref="EQ68:ET69"/>
    <mergeCell ref="EU68:EZ69"/>
    <mergeCell ref="FC96:FI98"/>
    <mergeCell ref="EW108:FM110"/>
    <mergeCell ref="EW100:FM102"/>
    <mergeCell ref="EM100:EV102"/>
    <mergeCell ref="DL201:EW204"/>
    <mergeCell ref="DK71:ET72"/>
    <mergeCell ref="DL46:DM47"/>
    <mergeCell ref="DN46:EK48"/>
    <mergeCell ref="DN27:EK28"/>
    <mergeCell ref="DN30:EK31"/>
    <mergeCell ref="DL30:DM31"/>
    <mergeCell ref="FG65:FL66"/>
    <mergeCell ref="DL65:DT69"/>
    <mergeCell ref="FG68:FL69"/>
    <mergeCell ref="EN28:EO29"/>
    <mergeCell ref="EN22:EO23"/>
    <mergeCell ref="DL21:DM22"/>
    <mergeCell ref="EN40:EO41"/>
    <mergeCell ref="DL27:DM28"/>
    <mergeCell ref="DL39:DM40"/>
    <mergeCell ref="EP40:FM42"/>
    <mergeCell ref="DL61:ED63"/>
    <mergeCell ref="DU68:EP69"/>
    <mergeCell ref="FC65:FF66"/>
    <mergeCell ref="DN50:EK52"/>
    <mergeCell ref="DU65:EP66"/>
    <mergeCell ref="EF61:FM63"/>
    <mergeCell ref="DL57:EB58"/>
    <mergeCell ref="EH56:FA60"/>
    <mergeCell ref="FC57:FD58"/>
    <mergeCell ref="DL24:DM25"/>
    <mergeCell ref="DN24:EK25"/>
    <mergeCell ref="DN12:EK13"/>
    <mergeCell ref="EN10:EO11"/>
    <mergeCell ref="EN25:EO26"/>
    <mergeCell ref="EN19:EO20"/>
    <mergeCell ref="DN18:EK19"/>
    <mergeCell ref="EP13:FM14"/>
    <mergeCell ref="DL9:DM10"/>
    <mergeCell ref="EN13:EO14"/>
    <mergeCell ref="DL12:DM13"/>
    <mergeCell ref="DL15:DM16"/>
    <mergeCell ref="DL18:DM19"/>
    <mergeCell ref="EN4:EO5"/>
    <mergeCell ref="DN6:EK7"/>
    <mergeCell ref="EP4:FM5"/>
    <mergeCell ref="DN9:EK10"/>
    <mergeCell ref="DL3:EM5"/>
    <mergeCell ref="EP7:FM8"/>
    <mergeCell ref="DL6:DM7"/>
    <mergeCell ref="EN7:EO8"/>
    <mergeCell ref="EP10:FM11"/>
    <mergeCell ref="EP25:FM26"/>
    <mergeCell ref="EN16:EO17"/>
    <mergeCell ref="EP16:FM17"/>
    <mergeCell ref="DN21:EK22"/>
    <mergeCell ref="EP19:FM20"/>
    <mergeCell ref="EP22:FM23"/>
    <mergeCell ref="DN15:EK16"/>
    <mergeCell ref="B36:G37"/>
    <mergeCell ref="K36:L37"/>
    <mergeCell ref="V36:W37"/>
    <mergeCell ref="M27:N28"/>
    <mergeCell ref="AB27:AC28"/>
    <mergeCell ref="AD27:AN28"/>
    <mergeCell ref="B27:L28"/>
    <mergeCell ref="M36:P37"/>
    <mergeCell ref="EP28:FM29"/>
    <mergeCell ref="EN48:EO49"/>
    <mergeCell ref="EP51:FM55"/>
    <mergeCell ref="EP47:FM50"/>
    <mergeCell ref="EN44:EO45"/>
    <mergeCell ref="EN52:EO53"/>
    <mergeCell ref="EN31:EO32"/>
    <mergeCell ref="EP31:FM32"/>
    <mergeCell ref="EN34:EO35"/>
    <mergeCell ref="EN37:EO38"/>
    <mergeCell ref="B46:BC48"/>
    <mergeCell ref="B50:BC52"/>
    <mergeCell ref="AD67:AE68"/>
    <mergeCell ref="AF67:BC68"/>
    <mergeCell ref="B60:O62"/>
    <mergeCell ref="P60:V62"/>
    <mergeCell ref="AF64:BC65"/>
    <mergeCell ref="D67:AA68"/>
    <mergeCell ref="B64:AA65"/>
    <mergeCell ref="AD64:AE65"/>
    <mergeCell ref="B11:C12"/>
    <mergeCell ref="D11:AA12"/>
    <mergeCell ref="AD11:AE12"/>
    <mergeCell ref="AF11:BC12"/>
    <mergeCell ref="B4:AG6"/>
    <mergeCell ref="AH4:BC6"/>
    <mergeCell ref="B8:C9"/>
    <mergeCell ref="D8:AA9"/>
    <mergeCell ref="AD8:AE9"/>
    <mergeCell ref="AF8:BC9"/>
    <mergeCell ref="AC20:AU22"/>
    <mergeCell ref="CX25:DE27"/>
    <mergeCell ref="B33:BC34"/>
    <mergeCell ref="X36:AA37"/>
    <mergeCell ref="B14:C15"/>
    <mergeCell ref="D14:AA15"/>
    <mergeCell ref="AD14:AE15"/>
    <mergeCell ref="AF14:BC15"/>
    <mergeCell ref="AC23:AO25"/>
    <mergeCell ref="C23:S25"/>
    <mergeCell ref="FE56:FN59"/>
    <mergeCell ref="DL42:DM43"/>
    <mergeCell ref="EP44:FM46"/>
    <mergeCell ref="DN33:EK34"/>
    <mergeCell ref="B17:C18"/>
    <mergeCell ref="DN36:EK37"/>
    <mergeCell ref="B39:Z40"/>
    <mergeCell ref="B42:BC44"/>
    <mergeCell ref="C20:S22"/>
    <mergeCell ref="D17:AB18"/>
    <mergeCell ref="CO42:CW44"/>
    <mergeCell ref="CE42:CJ44"/>
    <mergeCell ref="DN39:EK40"/>
    <mergeCell ref="DL36:DM37"/>
    <mergeCell ref="EF57:EG58"/>
    <mergeCell ref="GK32:GQ34"/>
    <mergeCell ref="EP37:FM38"/>
    <mergeCell ref="DL50:DM51"/>
    <mergeCell ref="EP34:FM35"/>
    <mergeCell ref="DL33:DM34"/>
    <mergeCell ref="BG42:BL44"/>
    <mergeCell ref="BW46:CJ48"/>
    <mergeCell ref="BY50:CD52"/>
    <mergeCell ref="CE50:CN52"/>
    <mergeCell ref="BW42:CD44"/>
    <mergeCell ref="BT50:BX52"/>
    <mergeCell ref="BG50:BS52"/>
    <mergeCell ref="B67:C68"/>
    <mergeCell ref="CF63:CK65"/>
    <mergeCell ref="BX63:CE65"/>
    <mergeCell ref="BH67:BT69"/>
    <mergeCell ref="BU67:BY69"/>
    <mergeCell ref="CF67:CO69"/>
    <mergeCell ref="B56:BC58"/>
    <mergeCell ref="BH63:BM65"/>
    <mergeCell ref="BY10:CF12"/>
    <mergeCell ref="BG14:BM16"/>
    <mergeCell ref="BN14:DH16"/>
    <mergeCell ref="CG10:DH12"/>
    <mergeCell ref="BM42:BR44"/>
    <mergeCell ref="BG46:BV48"/>
    <mergeCell ref="BG10:BM12"/>
    <mergeCell ref="BN10:BX12"/>
    <mergeCell ref="BG32:DH33"/>
    <mergeCell ref="BT22:CE24"/>
    <mergeCell ref="BG18:DH20"/>
    <mergeCell ref="BG22:BS24"/>
    <mergeCell ref="DF26:DH28"/>
    <mergeCell ref="CO26:CW27"/>
    <mergeCell ref="CN29:CP30"/>
    <mergeCell ref="BG6:CE8"/>
    <mergeCell ref="CF6:DH8"/>
    <mergeCell ref="BG29:BS30"/>
    <mergeCell ref="BT29:BU30"/>
    <mergeCell ref="BZ29:CA30"/>
    <mergeCell ref="BV29:BX30"/>
    <mergeCell ref="CB29:CD30"/>
    <mergeCell ref="CT29:CV30"/>
    <mergeCell ref="CF29:CG30"/>
    <mergeCell ref="CR29:CS30"/>
    <mergeCell ref="BG35:DH40"/>
    <mergeCell ref="CH29:CJ30"/>
    <mergeCell ref="B73:BC74"/>
    <mergeCell ref="AD70:AE71"/>
    <mergeCell ref="EN83:EO84"/>
    <mergeCell ref="EP83:FM84"/>
    <mergeCell ref="EP80:FM81"/>
    <mergeCell ref="B84:S86"/>
    <mergeCell ref="T84:AN86"/>
    <mergeCell ref="BG82:DH87"/>
    <mergeCell ref="EM108:EV110"/>
    <mergeCell ref="EM104:EV106"/>
    <mergeCell ref="DL96:DQ98"/>
    <mergeCell ref="EJ96:EO98"/>
    <mergeCell ref="DR96:DW98"/>
    <mergeCell ref="CL29:CM30"/>
    <mergeCell ref="CO50:DD52"/>
    <mergeCell ref="CP63:CX65"/>
    <mergeCell ref="CX42:DD44"/>
    <mergeCell ref="DN42:EK44"/>
    <mergeCell ref="DL77:DM78"/>
    <mergeCell ref="EN77:EO78"/>
    <mergeCell ref="DL80:DM81"/>
    <mergeCell ref="DN76:EK79"/>
    <mergeCell ref="DN80:EK81"/>
    <mergeCell ref="EB96:EI98"/>
    <mergeCell ref="DN83:EK84"/>
    <mergeCell ref="EG100:EL102"/>
    <mergeCell ref="EG104:EL106"/>
    <mergeCell ref="BG133:CQ136"/>
    <mergeCell ref="CZ134:DA135"/>
    <mergeCell ref="DB134:DF135"/>
    <mergeCell ref="CS134:CT135"/>
    <mergeCell ref="CU134:CY135"/>
    <mergeCell ref="DL118:FM119"/>
    <mergeCell ref="DL132:DM133"/>
    <mergeCell ref="DN132:EK133"/>
    <mergeCell ref="EM126:EQ127"/>
    <mergeCell ref="DL129:FM130"/>
    <mergeCell ref="CL129:CQ131"/>
    <mergeCell ref="CR129:DD131"/>
    <mergeCell ref="BY129:CK131"/>
    <mergeCell ref="BT129:BX131"/>
    <mergeCell ref="I99:BC101"/>
    <mergeCell ref="B103:BC105"/>
    <mergeCell ref="B99:H101"/>
    <mergeCell ref="B107:L109"/>
    <mergeCell ref="DE129:DH131"/>
    <mergeCell ref="BG127:DI128"/>
    <mergeCell ref="BG129:BS131"/>
    <mergeCell ref="B121:C122"/>
    <mergeCell ref="B111:BC114"/>
    <mergeCell ref="AB107:AR109"/>
    <mergeCell ref="AS107:BC109"/>
    <mergeCell ref="M107:AA109"/>
    <mergeCell ref="B118:BC119"/>
    <mergeCell ref="D121:AA122"/>
    <mergeCell ref="AD121:AE122"/>
    <mergeCell ref="AF121:BC122"/>
    <mergeCell ref="B127:C128"/>
    <mergeCell ref="D127:AA128"/>
    <mergeCell ref="B124:C125"/>
    <mergeCell ref="D124:AA125"/>
    <mergeCell ref="B133:BC134"/>
    <mergeCell ref="B142:C143"/>
    <mergeCell ref="B139:C140"/>
    <mergeCell ref="D139:AA140"/>
    <mergeCell ref="D142:AA143"/>
    <mergeCell ref="AD139:AE140"/>
    <mergeCell ref="DL148:DV149"/>
    <mergeCell ref="EA148:EO149"/>
    <mergeCell ref="AF142:BC143"/>
    <mergeCell ref="CK141:DH142"/>
    <mergeCell ref="CK144:DH145"/>
    <mergeCell ref="BI141:CF142"/>
    <mergeCell ref="CI141:CJ142"/>
    <mergeCell ref="CI147:CJ148"/>
    <mergeCell ref="BG141:BH142"/>
    <mergeCell ref="BI144:CF145"/>
    <mergeCell ref="BU158:CD160"/>
    <mergeCell ref="CK147:DH148"/>
    <mergeCell ref="BI147:CF148"/>
    <mergeCell ref="BG147:BH148"/>
    <mergeCell ref="BG150:BH151"/>
    <mergeCell ref="AD127:AE128"/>
    <mergeCell ref="AF127:BC128"/>
    <mergeCell ref="AD142:AE143"/>
    <mergeCell ref="AF139:BC140"/>
    <mergeCell ref="BG144:BH145"/>
    <mergeCell ref="DL171:FL173"/>
    <mergeCell ref="FG221:FH222"/>
    <mergeCell ref="FG218:FH219"/>
    <mergeCell ref="BP199:DH201"/>
    <mergeCell ref="DL159:ET161"/>
    <mergeCell ref="DL218:EX219"/>
    <mergeCell ref="FB214:FF215"/>
    <mergeCell ref="CI176:CJ177"/>
    <mergeCell ref="DL187:EZ189"/>
    <mergeCell ref="BP162:BY164"/>
    <mergeCell ref="AG175:BC177"/>
    <mergeCell ref="AH186:AX188"/>
    <mergeCell ref="B175:AF177"/>
    <mergeCell ref="BQ153:DH155"/>
    <mergeCell ref="AY190:BC192"/>
    <mergeCell ref="DL155:EB157"/>
    <mergeCell ref="DL190:EZ192"/>
    <mergeCell ref="DL182:EZ185"/>
    <mergeCell ref="EC155:EZ157"/>
    <mergeCell ref="EU159:FF161"/>
    <mergeCell ref="B208:Z213"/>
    <mergeCell ref="DC166:DG167"/>
    <mergeCell ref="BG176:BH177"/>
    <mergeCell ref="FF177:FG178"/>
    <mergeCell ref="EY177:EZ178"/>
    <mergeCell ref="FA177:FE178"/>
    <mergeCell ref="DL168:FA169"/>
    <mergeCell ref="CK176:DH177"/>
    <mergeCell ref="CV166:CZ167"/>
    <mergeCell ref="CT166:CU167"/>
    <mergeCell ref="AV218:BA220"/>
    <mergeCell ref="U214:Z216"/>
    <mergeCell ref="B214:T216"/>
    <mergeCell ref="AC214:AU216"/>
    <mergeCell ref="AV214:BA216"/>
    <mergeCell ref="AC218:AU220"/>
    <mergeCell ref="B194:AI196"/>
    <mergeCell ref="AH190:AX192"/>
    <mergeCell ref="AK194:AX196"/>
    <mergeCell ref="CI157:CX160"/>
    <mergeCell ref="BI185:CB186"/>
    <mergeCell ref="B167:BC169"/>
    <mergeCell ref="B164:AW165"/>
    <mergeCell ref="B171:AF173"/>
    <mergeCell ref="B186:AG188"/>
    <mergeCell ref="B160:BC162"/>
    <mergeCell ref="Z305:AA306"/>
    <mergeCell ref="S305:T306"/>
    <mergeCell ref="B230:BC231"/>
    <mergeCell ref="B232:BC236"/>
    <mergeCell ref="B237:BC243"/>
    <mergeCell ref="AC198:BC203"/>
    <mergeCell ref="B218:Z220"/>
    <mergeCell ref="B258:BC264"/>
    <mergeCell ref="AC208:BB213"/>
    <mergeCell ref="B204:T206"/>
    <mergeCell ref="B265:BC271"/>
    <mergeCell ref="B274:BC280"/>
    <mergeCell ref="L337:BC339"/>
    <mergeCell ref="AB305:AF306"/>
    <mergeCell ref="B281:BC287"/>
    <mergeCell ref="B288:BC295"/>
    <mergeCell ref="B297:BC303"/>
    <mergeCell ref="S316:T317"/>
    <mergeCell ref="U316:Y317"/>
    <mergeCell ref="B272:BD273"/>
    <mergeCell ref="B359:C360"/>
    <mergeCell ref="AJ345:AX346"/>
    <mergeCell ref="B353:BB354"/>
    <mergeCell ref="AO348:AP349"/>
    <mergeCell ref="AQ348:AS349"/>
    <mergeCell ref="AE348:AG349"/>
    <mergeCell ref="O345:P346"/>
    <mergeCell ref="Q345:AE346"/>
    <mergeCell ref="B337:K339"/>
    <mergeCell ref="Z316:AA317"/>
    <mergeCell ref="U305:Y306"/>
    <mergeCell ref="B356:C357"/>
    <mergeCell ref="B308:BC314"/>
    <mergeCell ref="B330:BC331"/>
    <mergeCell ref="X333:BC335"/>
    <mergeCell ref="U341:X343"/>
    <mergeCell ref="B333:W335"/>
    <mergeCell ref="AB316:AF317"/>
    <mergeCell ref="AK348:AM349"/>
    <mergeCell ref="B348:P349"/>
    <mergeCell ref="L341:T343"/>
    <mergeCell ref="Y348:AA349"/>
    <mergeCell ref="AC348:AD349"/>
    <mergeCell ref="W348:X349"/>
    <mergeCell ref="AH345:AI346"/>
    <mergeCell ref="Y341:AN343"/>
    <mergeCell ref="D359:BB360"/>
    <mergeCell ref="D362:BB363"/>
    <mergeCell ref="Q348:R349"/>
    <mergeCell ref="S348:U349"/>
    <mergeCell ref="AO341:AZ343"/>
    <mergeCell ref="B345:L346"/>
    <mergeCell ref="D356:BC357"/>
    <mergeCell ref="B341:K343"/>
    <mergeCell ref="AI348:AJ349"/>
    <mergeCell ref="B377:AL378"/>
    <mergeCell ref="AT373:BC375"/>
    <mergeCell ref="B369:BC371"/>
    <mergeCell ref="D365:J367"/>
    <mergeCell ref="K365:BC367"/>
    <mergeCell ref="O373:AD375"/>
    <mergeCell ref="AE373:AS375"/>
    <mergeCell ref="B392:N394"/>
    <mergeCell ref="Q396:S397"/>
    <mergeCell ref="AC396:AE397"/>
    <mergeCell ref="U396:V397"/>
    <mergeCell ref="B362:C363"/>
    <mergeCell ref="I380:S382"/>
    <mergeCell ref="T380:AA382"/>
    <mergeCell ref="AB380:BC382"/>
    <mergeCell ref="B373:N375"/>
    <mergeCell ref="B380:H382"/>
    <mergeCell ref="AI434:AK435"/>
    <mergeCell ref="AM434:AN435"/>
    <mergeCell ref="AO434:AQ435"/>
    <mergeCell ref="AA434:AB435"/>
    <mergeCell ref="B384:H386"/>
    <mergeCell ref="I384:BC386"/>
    <mergeCell ref="B388:BC390"/>
    <mergeCell ref="AI396:AK397"/>
    <mergeCell ref="AM396:AN397"/>
    <mergeCell ref="O392:Z394"/>
    <mergeCell ref="AO396:AQ397"/>
    <mergeCell ref="AG396:AH397"/>
    <mergeCell ref="B407:BC409"/>
    <mergeCell ref="O411:AD413"/>
    <mergeCell ref="B399:M401"/>
    <mergeCell ref="N399:V401"/>
    <mergeCell ref="W399:AC401"/>
    <mergeCell ref="B396:N397"/>
    <mergeCell ref="O396:P397"/>
    <mergeCell ref="W396:Y397"/>
    <mergeCell ref="BN427:DH429"/>
    <mergeCell ref="BG427:BM429"/>
    <mergeCell ref="B415:AL416"/>
    <mergeCell ref="I422:BC424"/>
    <mergeCell ref="D403:J405"/>
    <mergeCell ref="K403:BC405"/>
    <mergeCell ref="AT411:BC413"/>
    <mergeCell ref="AE411:AS413"/>
    <mergeCell ref="O430:Z432"/>
    <mergeCell ref="B434:N435"/>
    <mergeCell ref="AG434:AH435"/>
    <mergeCell ref="U434:V435"/>
    <mergeCell ref="W434:Y435"/>
    <mergeCell ref="AA396:AB397"/>
    <mergeCell ref="Q434:S435"/>
    <mergeCell ref="O434:P435"/>
    <mergeCell ref="AC434:AE435"/>
    <mergeCell ref="BV400:BX401"/>
    <mergeCell ref="BZ400:CA401"/>
    <mergeCell ref="AB418:BC420"/>
    <mergeCell ref="B437:M439"/>
    <mergeCell ref="N437:V439"/>
    <mergeCell ref="W437:AC439"/>
    <mergeCell ref="B426:BC428"/>
    <mergeCell ref="B430:N432"/>
    <mergeCell ref="B422:H424"/>
    <mergeCell ref="BP408:DH410"/>
    <mergeCell ref="BI408:BO410"/>
    <mergeCell ref="CL400:CM401"/>
    <mergeCell ref="CF400:CG401"/>
    <mergeCell ref="B411:N413"/>
    <mergeCell ref="B418:H420"/>
    <mergeCell ref="I418:S420"/>
    <mergeCell ref="T418:AA420"/>
    <mergeCell ref="CT400:CV401"/>
    <mergeCell ref="BG423:BM425"/>
    <mergeCell ref="CT396:DB398"/>
    <mergeCell ref="BG396:BS398"/>
    <mergeCell ref="BY384:CF386"/>
    <mergeCell ref="BN388:DH390"/>
    <mergeCell ref="BG388:BM390"/>
    <mergeCell ref="CB400:CD401"/>
    <mergeCell ref="CB362:CD363"/>
    <mergeCell ref="BT396:CE398"/>
    <mergeCell ref="BN423:BX425"/>
    <mergeCell ref="BT416:CI418"/>
    <mergeCell ref="BG392:DH394"/>
    <mergeCell ref="BG365:BR367"/>
    <mergeCell ref="BG381:CQ382"/>
    <mergeCell ref="BG384:BM386"/>
    <mergeCell ref="CJ416:CX418"/>
    <mergeCell ref="BY423:CF425"/>
    <mergeCell ref="CY377:DH379"/>
    <mergeCell ref="BG301:DH303"/>
    <mergeCell ref="BG308:DG309"/>
    <mergeCell ref="BG314:CH317"/>
    <mergeCell ref="BT249:DH252"/>
    <mergeCell ref="BG242:DH246"/>
    <mergeCell ref="BG354:DH356"/>
    <mergeCell ref="BG358:BS360"/>
    <mergeCell ref="CR362:CS363"/>
    <mergeCell ref="BZ362:CA363"/>
    <mergeCell ref="EZ224:FA225"/>
    <mergeCell ref="EZ214:FA215"/>
    <mergeCell ref="BG225:DH226"/>
    <mergeCell ref="DL224:EX225"/>
    <mergeCell ref="BZ221:CD223"/>
    <mergeCell ref="CC195:DH197"/>
    <mergeCell ref="EZ221:FA222"/>
    <mergeCell ref="DL221:EV222"/>
    <mergeCell ref="EZ196:FA197"/>
    <mergeCell ref="EZ201:FA202"/>
    <mergeCell ref="BG288:DH290"/>
    <mergeCell ref="BG291:DH293"/>
    <mergeCell ref="BG282:DH284"/>
    <mergeCell ref="BG285:DH287"/>
    <mergeCell ref="BG294:DH296"/>
    <mergeCell ref="BG192:DH193"/>
    <mergeCell ref="BG206:BM208"/>
    <mergeCell ref="BG350:BM352"/>
    <mergeCell ref="BN350:DH352"/>
    <mergeCell ref="BY346:CF348"/>
    <mergeCell ref="BG343:CQ344"/>
    <mergeCell ref="BN346:BX348"/>
    <mergeCell ref="BT358:CE360"/>
    <mergeCell ref="BG249:BS252"/>
    <mergeCell ref="BG259:BW261"/>
    <mergeCell ref="CC259:CQ261"/>
    <mergeCell ref="CS259:DH261"/>
    <mergeCell ref="CO314:DH317"/>
    <mergeCell ref="BG318:CH320"/>
    <mergeCell ref="BG311:DG312"/>
    <mergeCell ref="BG305:CE306"/>
    <mergeCell ref="BG279:CN280"/>
    <mergeCell ref="BG298:CV299"/>
    <mergeCell ref="CL362:CM363"/>
    <mergeCell ref="CN362:CP363"/>
    <mergeCell ref="BT377:CI379"/>
    <mergeCell ref="CJ377:CX379"/>
    <mergeCell ref="BV362:BX363"/>
    <mergeCell ref="CH362:CJ363"/>
    <mergeCell ref="CB365:CH367"/>
    <mergeCell ref="CT362:CV363"/>
    <mergeCell ref="BS365:CA367"/>
    <mergeCell ref="BG362:BS363"/>
    <mergeCell ref="BP369:DH371"/>
    <mergeCell ref="BG373:DH375"/>
    <mergeCell ref="BG377:BS379"/>
    <mergeCell ref="EM337:FC338"/>
    <mergeCell ref="EM340:FC341"/>
    <mergeCell ref="DL337:EG339"/>
    <mergeCell ref="EK337:EL338"/>
    <mergeCell ref="EK340:EL341"/>
    <mergeCell ref="EV343:FM345"/>
    <mergeCell ref="DL343:ET345"/>
    <mergeCell ref="BG412:DH414"/>
    <mergeCell ref="BG416:BS418"/>
    <mergeCell ref="CY416:DH418"/>
    <mergeCell ref="BG439:BS440"/>
    <mergeCell ref="BT439:BU440"/>
    <mergeCell ref="CG384:DH386"/>
    <mergeCell ref="BN384:BX386"/>
    <mergeCell ref="BT435:CE437"/>
    <mergeCell ref="BG431:DH433"/>
    <mergeCell ref="BG420:CQ421"/>
    <mergeCell ref="CT439:CV440"/>
    <mergeCell ref="CR400:CS401"/>
    <mergeCell ref="BG400:BS401"/>
    <mergeCell ref="BT400:BU401"/>
    <mergeCell ref="CH400:CJ401"/>
    <mergeCell ref="CH439:CJ440"/>
    <mergeCell ref="CL439:CM440"/>
    <mergeCell ref="CN439:CP440"/>
    <mergeCell ref="BG403:DH407"/>
    <mergeCell ref="BG435:BS437"/>
    <mergeCell ref="BI331:BO333"/>
    <mergeCell ref="BG335:DH337"/>
    <mergeCell ref="BG339:BS341"/>
    <mergeCell ref="BT339:CI341"/>
    <mergeCell ref="CJ339:CX341"/>
    <mergeCell ref="CY339:DH341"/>
    <mergeCell ref="BP331:DH333"/>
    <mergeCell ref="CK590:DH591"/>
    <mergeCell ref="CF362:CG363"/>
    <mergeCell ref="DC396:DI398"/>
    <mergeCell ref="CG423:DH425"/>
    <mergeCell ref="BG590:CH591"/>
    <mergeCell ref="CI590:CJ591"/>
    <mergeCell ref="CH435:CS437"/>
    <mergeCell ref="BV439:BX440"/>
    <mergeCell ref="BZ439:CA440"/>
    <mergeCell ref="CB439:CD440"/>
    <mergeCell ref="CW587:DC589"/>
    <mergeCell ref="CR560:DH562"/>
    <mergeCell ref="AF585:BC586"/>
    <mergeCell ref="BG583:BH584"/>
    <mergeCell ref="BG579:BX581"/>
    <mergeCell ref="CR564:DH566"/>
    <mergeCell ref="B559:BC560"/>
    <mergeCell ref="BG576:DH577"/>
    <mergeCell ref="BZ579:DH581"/>
    <mergeCell ref="B573:AC574"/>
    <mergeCell ref="AD573:AE574"/>
    <mergeCell ref="AG570:AQ572"/>
    <mergeCell ref="AF573:BC574"/>
    <mergeCell ref="AR570:AX572"/>
    <mergeCell ref="AF579:BC580"/>
    <mergeCell ref="B575:C576"/>
    <mergeCell ref="D575:AA576"/>
    <mergeCell ref="B581:C582"/>
    <mergeCell ref="AD579:AE580"/>
    <mergeCell ref="BI595:CF596"/>
    <mergeCell ref="CI596:CJ597"/>
    <mergeCell ref="AF576:BC577"/>
    <mergeCell ref="AD576:AE577"/>
    <mergeCell ref="AF582:BC583"/>
    <mergeCell ref="B578:C579"/>
    <mergeCell ref="D578:AA579"/>
    <mergeCell ref="B584:C585"/>
    <mergeCell ref="D581:AA582"/>
    <mergeCell ref="AD582:AE583"/>
    <mergeCell ref="D584:AA585"/>
    <mergeCell ref="AD585:AE586"/>
    <mergeCell ref="B602:C603"/>
    <mergeCell ref="D602:AA603"/>
    <mergeCell ref="AD603:AE604"/>
    <mergeCell ref="AF597:BC598"/>
    <mergeCell ref="AD588:AE589"/>
    <mergeCell ref="B587:C588"/>
    <mergeCell ref="D587:AA588"/>
    <mergeCell ref="AE640:AF641"/>
    <mergeCell ref="AF613:BC615"/>
    <mergeCell ref="B615:C616"/>
    <mergeCell ref="AL632:AQ633"/>
    <mergeCell ref="AH632:AK633"/>
    <mergeCell ref="B619:C620"/>
    <mergeCell ref="B632:U635"/>
    <mergeCell ref="B628:T630"/>
    <mergeCell ref="B624:R625"/>
    <mergeCell ref="X623:AQ627"/>
    <mergeCell ref="B596:C597"/>
    <mergeCell ref="B611:C612"/>
    <mergeCell ref="D611:AA613"/>
    <mergeCell ref="AD613:AE614"/>
    <mergeCell ref="B608:C609"/>
    <mergeCell ref="D608:AA609"/>
    <mergeCell ref="AD609:AE610"/>
    <mergeCell ref="B605:C606"/>
    <mergeCell ref="D605:AA606"/>
    <mergeCell ref="AD606:AE607"/>
    <mergeCell ref="AU623:BC626"/>
    <mergeCell ref="B590:C591"/>
    <mergeCell ref="D590:AA591"/>
    <mergeCell ref="AD591:AE592"/>
    <mergeCell ref="CI602:CJ603"/>
    <mergeCell ref="BG592:BH593"/>
    <mergeCell ref="AF600:BC601"/>
    <mergeCell ref="B593:C594"/>
    <mergeCell ref="D593:AA594"/>
    <mergeCell ref="B599:C600"/>
    <mergeCell ref="AF609:BC611"/>
    <mergeCell ref="D615:AA617"/>
    <mergeCell ref="AD617:AE618"/>
    <mergeCell ref="AF606:BC607"/>
    <mergeCell ref="AF602:BC605"/>
    <mergeCell ref="AD600:AE601"/>
    <mergeCell ref="AF616:BC619"/>
    <mergeCell ref="FB221:FF222"/>
    <mergeCell ref="DL165:FN166"/>
    <mergeCell ref="AS624:AT625"/>
    <mergeCell ref="AD621:AE622"/>
    <mergeCell ref="AF621:BC622"/>
    <mergeCell ref="AD597:AE598"/>
    <mergeCell ref="AD594:AE595"/>
    <mergeCell ref="AF594:BC595"/>
    <mergeCell ref="AF588:BC589"/>
    <mergeCell ref="AF591:BC592"/>
    <mergeCell ref="V628:BC630"/>
    <mergeCell ref="DL151:DT153"/>
    <mergeCell ref="CK626:DH628"/>
    <mergeCell ref="CL587:CV589"/>
    <mergeCell ref="CT435:DB437"/>
    <mergeCell ref="DC435:DI437"/>
    <mergeCell ref="D619:AA621"/>
    <mergeCell ref="D596:AA597"/>
    <mergeCell ref="D599:AA600"/>
    <mergeCell ref="V624:W625"/>
    <mergeCell ref="CK611:DH612"/>
    <mergeCell ref="CK614:DH615"/>
    <mergeCell ref="CI611:CJ612"/>
    <mergeCell ref="CI605:CJ606"/>
    <mergeCell ref="CI614:CJ615"/>
    <mergeCell ref="CI620:CJ621"/>
    <mergeCell ref="FG224:FH225"/>
    <mergeCell ref="EQ135:FN136"/>
    <mergeCell ref="DL143:EY146"/>
    <mergeCell ref="DN135:EK136"/>
    <mergeCell ref="EO135:EP136"/>
    <mergeCell ref="DN138:EK139"/>
    <mergeCell ref="DL141:FN142"/>
    <mergeCell ref="EZ144:FA145"/>
    <mergeCell ref="DL196:EW199"/>
    <mergeCell ref="DL175:EW180"/>
    <mergeCell ref="BG572:BX574"/>
    <mergeCell ref="BI592:CF593"/>
    <mergeCell ref="CI623:CJ624"/>
    <mergeCell ref="BI625:CF626"/>
    <mergeCell ref="CI626:CJ627"/>
    <mergeCell ref="BI622:CF623"/>
    <mergeCell ref="BG607:BH608"/>
    <mergeCell ref="BI636:CF638"/>
    <mergeCell ref="BI632:CF634"/>
    <mergeCell ref="BI616:CF617"/>
    <mergeCell ref="BG625:BH626"/>
    <mergeCell ref="BG622:BH623"/>
    <mergeCell ref="FB218:FF219"/>
    <mergeCell ref="CK221:CR223"/>
    <mergeCell ref="BG601:BH602"/>
    <mergeCell ref="BI601:CF602"/>
    <mergeCell ref="DL574:DZ576"/>
    <mergeCell ref="BI607:CF608"/>
    <mergeCell ref="BI610:CF611"/>
    <mergeCell ref="BG619:BH620"/>
    <mergeCell ref="BI619:CF620"/>
    <mergeCell ref="BG610:BH611"/>
    <mergeCell ref="BG616:BH617"/>
    <mergeCell ref="BG613:BH614"/>
    <mergeCell ref="BG628:BH629"/>
    <mergeCell ref="BG604:BH605"/>
    <mergeCell ref="CK605:DH606"/>
    <mergeCell ref="CA583:CP585"/>
    <mergeCell ref="BG587:CJ589"/>
    <mergeCell ref="BI582:BX585"/>
    <mergeCell ref="BI604:CF605"/>
    <mergeCell ref="CK599:DH600"/>
    <mergeCell ref="CI599:CJ600"/>
    <mergeCell ref="BG598:BH599"/>
    <mergeCell ref="BI613:CF614"/>
    <mergeCell ref="FB210:FF211"/>
    <mergeCell ref="FG210:FH211"/>
    <mergeCell ref="BT362:BU363"/>
    <mergeCell ref="BI369:BO371"/>
    <mergeCell ref="BG346:BM348"/>
    <mergeCell ref="CN400:CP401"/>
    <mergeCell ref="CH396:CS398"/>
    <mergeCell ref="CF439:CG440"/>
    <mergeCell ref="BI598:CF599"/>
    <mergeCell ref="DY148:DZ149"/>
    <mergeCell ref="CA645:DH647"/>
    <mergeCell ref="BI628:CF630"/>
    <mergeCell ref="CX641:CY642"/>
    <mergeCell ref="CC640:CV644"/>
    <mergeCell ref="CA641:CB642"/>
    <mergeCell ref="CI630:CJ631"/>
    <mergeCell ref="CR439:CS440"/>
    <mergeCell ref="CG346:DH348"/>
    <mergeCell ref="CI617:CJ618"/>
    <mergeCell ref="DV151:FM153"/>
    <mergeCell ref="FG214:FH215"/>
    <mergeCell ref="EZ210:FA211"/>
    <mergeCell ref="BN206:DH208"/>
    <mergeCell ref="BG199:BN201"/>
    <mergeCell ref="BG210:BV212"/>
    <mergeCell ref="FI210:FM211"/>
    <mergeCell ref="BG185:BH186"/>
    <mergeCell ref="BG188:BP190"/>
    <mergeCell ref="FB196:FF197"/>
    <mergeCell ref="B566:C567"/>
    <mergeCell ref="BG568:BV570"/>
    <mergeCell ref="AL566:BC568"/>
    <mergeCell ref="V566:AK568"/>
    <mergeCell ref="BG564:BV566"/>
    <mergeCell ref="B562:S564"/>
    <mergeCell ref="U562:BC564"/>
    <mergeCell ref="D565:S568"/>
    <mergeCell ref="B570:AE572"/>
    <mergeCell ref="BG3:DH4"/>
    <mergeCell ref="BG169:CY170"/>
    <mergeCell ref="BG138:DD139"/>
    <mergeCell ref="BI150:CB151"/>
    <mergeCell ref="DA166:DB167"/>
    <mergeCell ref="BG26:CN27"/>
    <mergeCell ref="BG56:DH61"/>
    <mergeCell ref="CP123:CQ124"/>
    <mergeCell ref="BG157:BT160"/>
    <mergeCell ref="CV162:DE164"/>
    <mergeCell ref="BG230:DH236"/>
    <mergeCell ref="CB560:CG562"/>
    <mergeCell ref="BG560:BV562"/>
    <mergeCell ref="BW560:CA562"/>
    <mergeCell ref="CI593:CJ594"/>
    <mergeCell ref="BG595:BH596"/>
    <mergeCell ref="CK596:DH597"/>
    <mergeCell ref="CH560:CQ562"/>
    <mergeCell ref="CB572:DH574"/>
    <mergeCell ref="CQ583:DH585"/>
    <mergeCell ref="BG195:CB197"/>
    <mergeCell ref="BQ188:DH190"/>
    <mergeCell ref="CH568:CQ570"/>
    <mergeCell ref="CR568:DH570"/>
    <mergeCell ref="BW564:CA566"/>
    <mergeCell ref="CB564:CG566"/>
    <mergeCell ref="CB568:CG570"/>
    <mergeCell ref="BW568:CA570"/>
    <mergeCell ref="CH564:CQ566"/>
    <mergeCell ref="BG237:DH240"/>
    <mergeCell ref="DL138:DM139"/>
    <mergeCell ref="DL121:FM124"/>
    <mergeCell ref="EF126:EJ127"/>
    <mergeCell ref="FI144:FM145"/>
    <mergeCell ref="FG144:FH145"/>
    <mergeCell ref="FB144:FF145"/>
    <mergeCell ref="ED126:EE127"/>
    <mergeCell ref="EK126:EL127"/>
    <mergeCell ref="EQ132:FN133"/>
    <mergeCell ref="DL135:DM136"/>
    <mergeCell ref="CI144:CJ145"/>
    <mergeCell ref="CZ158:DH160"/>
    <mergeCell ref="CE221:CJ223"/>
    <mergeCell ref="BG219:BX224"/>
    <mergeCell ref="BZ214:CD216"/>
    <mergeCell ref="CD161:CU165"/>
    <mergeCell ref="CK214:CR216"/>
    <mergeCell ref="BG214:BY217"/>
    <mergeCell ref="CS214:DH216"/>
    <mergeCell ref="BX210:DH212"/>
    <mergeCell ref="B30:W32"/>
    <mergeCell ref="EO132:EP133"/>
    <mergeCell ref="BG53:DH54"/>
    <mergeCell ref="AI60:BC62"/>
    <mergeCell ref="X60:AH62"/>
    <mergeCell ref="B54:AR55"/>
    <mergeCell ref="B95:H97"/>
    <mergeCell ref="AF124:BC125"/>
    <mergeCell ref="AD124:AE125"/>
    <mergeCell ref="I95:S97"/>
    <mergeCell ref="BY93:CD95"/>
    <mergeCell ref="T95:AA97"/>
    <mergeCell ref="AB95:BC97"/>
    <mergeCell ref="B91:W93"/>
    <mergeCell ref="BG89:BL91"/>
    <mergeCell ref="BM89:BR91"/>
    <mergeCell ref="BG93:BS95"/>
    <mergeCell ref="BW89:CD91"/>
    <mergeCell ref="CE89:CJ91"/>
    <mergeCell ref="AP23:AT25"/>
    <mergeCell ref="AQ27:AR28"/>
    <mergeCell ref="AS27:BC28"/>
    <mergeCell ref="X30:BC32"/>
    <mergeCell ref="O27:Y28"/>
    <mergeCell ref="X91:BC93"/>
    <mergeCell ref="B88:BC89"/>
    <mergeCell ref="AF70:BC71"/>
    <mergeCell ref="BT93:BX95"/>
    <mergeCell ref="BG99:BX101"/>
    <mergeCell ref="BZ99:DH101"/>
    <mergeCell ref="BG96:DG97"/>
    <mergeCell ref="BG107:CJ109"/>
    <mergeCell ref="BI102:BX105"/>
    <mergeCell ref="BG103:BH104"/>
    <mergeCell ref="CA103:CP105"/>
    <mergeCell ref="CQ103:DH105"/>
    <mergeCell ref="CO89:CW91"/>
    <mergeCell ref="FQ110:FR111"/>
    <mergeCell ref="CE93:CN95"/>
    <mergeCell ref="CO93:DD95"/>
    <mergeCell ref="CX89:DD91"/>
    <mergeCell ref="DL100:EA102"/>
    <mergeCell ref="DL104:EA106"/>
    <mergeCell ref="EB104:EF106"/>
    <mergeCell ref="EW104:FM106"/>
    <mergeCell ref="EB100:EF102"/>
    <mergeCell ref="BG111:DH114"/>
    <mergeCell ref="CK107:CU109"/>
    <mergeCell ref="CP119:CQ120"/>
    <mergeCell ref="BG118:CO120"/>
    <mergeCell ref="DL112:EF114"/>
    <mergeCell ref="EG112:FM114"/>
    <mergeCell ref="DL108:EA110"/>
    <mergeCell ref="CV107:DB109"/>
    <mergeCell ref="EG108:EL110"/>
    <mergeCell ref="EB108:EF110"/>
    <mergeCell ref="B152:BC154"/>
    <mergeCell ref="CK182:DH183"/>
    <mergeCell ref="CK179:DH180"/>
    <mergeCell ref="CI182:CJ183"/>
    <mergeCell ref="BI182:CF183"/>
    <mergeCell ref="CW119:CX120"/>
    <mergeCell ref="CR119:CV120"/>
    <mergeCell ref="BG153:BP155"/>
    <mergeCell ref="BG182:BH183"/>
    <mergeCell ref="BG161:BN165"/>
    <mergeCell ref="FC570:FJ572"/>
    <mergeCell ref="DL570:DP572"/>
    <mergeCell ref="CW123:CX124"/>
    <mergeCell ref="CY123:DC124"/>
    <mergeCell ref="CY119:DC120"/>
    <mergeCell ref="CR123:CV124"/>
    <mergeCell ref="BG166:CS168"/>
    <mergeCell ref="BG172:BV174"/>
    <mergeCell ref="BW172:DH174"/>
    <mergeCell ref="BI176:CF177"/>
    <mergeCell ref="ET148:FH149"/>
    <mergeCell ref="FD339:FM341"/>
    <mergeCell ref="ER148:ES149"/>
    <mergeCell ref="DL578:DZ580"/>
    <mergeCell ref="EG578:EL580"/>
    <mergeCell ref="EW574:FM576"/>
    <mergeCell ref="EW578:FM580"/>
    <mergeCell ref="EB578:EF580"/>
    <mergeCell ref="EO560:FE561"/>
    <mergeCell ref="DR570:DW572"/>
    <mergeCell ref="CK619:DH622"/>
    <mergeCell ref="CK617:DH618"/>
    <mergeCell ref="BG632:BH633"/>
    <mergeCell ref="CK630:DH632"/>
    <mergeCell ref="FG560:FH561"/>
    <mergeCell ref="CI608:CJ609"/>
    <mergeCell ref="EB570:EH572"/>
    <mergeCell ref="EJ570:EO572"/>
    <mergeCell ref="ED560:EE561"/>
    <mergeCell ref="DL563:FM568"/>
    <mergeCell ref="AG640:BD641"/>
    <mergeCell ref="CM649:CP650"/>
    <mergeCell ref="BG641:BW642"/>
    <mergeCell ref="CI634:CJ635"/>
    <mergeCell ref="CK633:DH636"/>
    <mergeCell ref="CQ649:CV650"/>
    <mergeCell ref="CA649:CD650"/>
    <mergeCell ref="CE649:CJ650"/>
    <mergeCell ref="CI638:CJ639"/>
    <mergeCell ref="BG636:BH637"/>
    <mergeCell ref="CK602:DH603"/>
    <mergeCell ref="CK593:DH594"/>
    <mergeCell ref="CK608:DH609"/>
    <mergeCell ref="EX603:FB604"/>
    <mergeCell ref="FE603:FJ604"/>
    <mergeCell ref="FC598:FD599"/>
    <mergeCell ref="FE598:FJ599"/>
    <mergeCell ref="CZ640:DH643"/>
    <mergeCell ref="DL582:DZ584"/>
    <mergeCell ref="DL586:EB588"/>
    <mergeCell ref="EB582:EF584"/>
    <mergeCell ref="DL597:ES600"/>
    <mergeCell ref="EG582:EL584"/>
    <mergeCell ref="EM582:EV584"/>
    <mergeCell ref="DL593:FM594"/>
    <mergeCell ref="CK623:DH624"/>
    <mergeCell ref="CK638:DH639"/>
    <mergeCell ref="B183:BC184"/>
    <mergeCell ref="AG171:BC173"/>
    <mergeCell ref="B156:BC158"/>
    <mergeCell ref="B190:AG192"/>
    <mergeCell ref="EM578:EV580"/>
    <mergeCell ref="EG574:EL576"/>
    <mergeCell ref="EM574:EV576"/>
    <mergeCell ref="ET570:FA572"/>
    <mergeCell ref="DF162:DH164"/>
    <mergeCell ref="BZ162:CB164"/>
    <mergeCell ref="BG203:CH204"/>
    <mergeCell ref="DM560:EB561"/>
    <mergeCell ref="EW582:FM584"/>
    <mergeCell ref="EG586:FM588"/>
    <mergeCell ref="B149:AH150"/>
    <mergeCell ref="AV204:BA206"/>
    <mergeCell ref="B198:Z203"/>
    <mergeCell ref="U204:Z206"/>
    <mergeCell ref="AC204:AU206"/>
    <mergeCell ref="AY186:BC188"/>
    <mergeCell ref="BI179:CF180"/>
    <mergeCell ref="CE214:CJ216"/>
    <mergeCell ref="BG179:BH180"/>
    <mergeCell ref="CI179:CJ180"/>
    <mergeCell ref="BG122:CN125"/>
    <mergeCell ref="FC603:FD604"/>
    <mergeCell ref="DL602:ES605"/>
    <mergeCell ref="EV598:EW599"/>
    <mergeCell ref="EX598:FB599"/>
    <mergeCell ref="EV603:EW604"/>
    <mergeCell ref="FH177:FL178"/>
    <mergeCell ref="EZ218:FA219"/>
    <mergeCell ref="DL210:EY211"/>
    <mergeCell ref="DL213:EX216"/>
    <mergeCell ref="DL207:FM208"/>
    <mergeCell ref="FI218:FM219"/>
    <mergeCell ref="FI214:FM215"/>
    <mergeCell ref="FX466:FY470"/>
    <mergeCell ref="B224:BC226"/>
    <mergeCell ref="DL330:FM331"/>
    <mergeCell ref="B222:BC223"/>
    <mergeCell ref="BG275:DG277"/>
    <mergeCell ref="EK333:FB335"/>
    <mergeCell ref="FB224:FF225"/>
    <mergeCell ref="DL333:EJ335"/>
    <mergeCell ref="FI221:FM222"/>
    <mergeCell ref="FI224:FM225"/>
    <mergeCell ref="FX579:FX583"/>
    <mergeCell ref="FX76:FX80"/>
    <mergeCell ref="FX14:FX18"/>
    <mergeCell ref="FX104:FX106"/>
    <mergeCell ref="FX562:FX566"/>
    <mergeCell ref="FX99:FX103"/>
    <mergeCell ref="FX384:FX387"/>
    <mergeCell ref="FX422:FX425"/>
    <mergeCell ref="FX350:FX353"/>
    <mergeCell ref="FX480:FY484"/>
    <mergeCell ref="AB470:AC471"/>
    <mergeCell ref="EB574:EF576"/>
    <mergeCell ref="B460:U462"/>
    <mergeCell ref="W460:AC462"/>
    <mergeCell ref="AD470:AN471"/>
    <mergeCell ref="B473:K475"/>
    <mergeCell ref="M473:AB475"/>
    <mergeCell ref="B478:BC479"/>
    <mergeCell ref="B480:BC482"/>
    <mergeCell ref="B487:K489"/>
    <mergeCell ref="B464:BC465"/>
    <mergeCell ref="B466:BC468"/>
    <mergeCell ref="AQ456:AR457"/>
    <mergeCell ref="AS456:BC457"/>
    <mergeCell ref="B470:I471"/>
    <mergeCell ref="B456:L457"/>
    <mergeCell ref="M456:N457"/>
    <mergeCell ref="O456:Y457"/>
    <mergeCell ref="M470:N471"/>
    <mergeCell ref="O470:Y471"/>
    <mergeCell ref="B445:BC446"/>
    <mergeCell ref="B448:Z450"/>
    <mergeCell ref="AA448:AR450"/>
    <mergeCell ref="B453:BC454"/>
    <mergeCell ref="AB456:AC457"/>
    <mergeCell ref="AD456:AN457"/>
    <mergeCell ref="AD484:AN485"/>
    <mergeCell ref="M487:AB489"/>
    <mergeCell ref="B493:BC494"/>
    <mergeCell ref="B495:BC497"/>
    <mergeCell ref="B484:I485"/>
    <mergeCell ref="M484:N485"/>
    <mergeCell ref="O484:Y485"/>
    <mergeCell ref="AB484:AC485"/>
    <mergeCell ref="B502:K504"/>
    <mergeCell ref="M502:AB504"/>
    <mergeCell ref="B508:BC509"/>
    <mergeCell ref="B510:BC512"/>
    <mergeCell ref="FX495:FY499"/>
    <mergeCell ref="B499:I500"/>
    <mergeCell ref="M499:N500"/>
    <mergeCell ref="O499:Y500"/>
    <mergeCell ref="AB499:AC500"/>
    <mergeCell ref="AD499:AN500"/>
    <mergeCell ref="FX510:FY514"/>
    <mergeCell ref="B514:I515"/>
    <mergeCell ref="M514:N515"/>
    <mergeCell ref="O514:Y515"/>
    <mergeCell ref="AB514:AC515"/>
    <mergeCell ref="AD514:AN515"/>
    <mergeCell ref="FX525:FY529"/>
    <mergeCell ref="B529:I530"/>
    <mergeCell ref="M529:N530"/>
    <mergeCell ref="O529:Y530"/>
    <mergeCell ref="AB529:AC530"/>
    <mergeCell ref="AD529:AN530"/>
    <mergeCell ref="B532:K534"/>
    <mergeCell ref="M532:AB534"/>
    <mergeCell ref="B551:BC552"/>
    <mergeCell ref="B517:K519"/>
    <mergeCell ref="M517:AB519"/>
    <mergeCell ref="B523:BC524"/>
    <mergeCell ref="B525:BC527"/>
  </mergeCells>
  <printOptions/>
  <pageMargins left="0.2755905511811024" right="0.2755905511811024" top="0.1968503937007874" bottom="0.1968503937007874" header="0.1968503937007874" footer="0.1968503937007874"/>
  <pageSetup fitToHeight="10" horizontalDpi="600" verticalDpi="600" orientation="landscape" paperSize="9" scale="71" r:id="rId1"/>
  <rowBreaks count="5" manualBreakCount="5">
    <brk id="115" max="169" man="1"/>
    <brk id="227" max="169" man="1"/>
    <brk id="327" max="169" man="1"/>
    <brk id="441" max="169" man="1"/>
    <brk id="556" max="1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sm</cp:lastModifiedBy>
  <cp:lastPrinted>2011-09-09T14:57:43Z</cp:lastPrinted>
  <dcterms:created xsi:type="dcterms:W3CDTF">2011-04-26T06:51:07Z</dcterms:created>
  <dcterms:modified xsi:type="dcterms:W3CDTF">2012-03-31T14:13:13Z</dcterms:modified>
  <cp:category/>
  <cp:version/>
  <cp:contentType/>
  <cp:contentStatus/>
</cp:coreProperties>
</file>